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_GSS_228\Lead Bank Scheme_Bank and District ACP Achievements\"/>
    </mc:Choice>
  </mc:AlternateContent>
  <xr:revisionPtr revIDLastSave="0" documentId="13_ncr:1_{913C025D-97FC-4B09-918E-70019B560AF3}" xr6:coauthVersionLast="45" xr6:coauthVersionMax="45" xr10:uidLastSave="{00000000-0000-0000-0000-000000000000}"/>
  <bookViews>
    <workbookView xWindow="-120" yWindow="-120" windowWidth="24240" windowHeight="13140" tabRatio="527" activeTab="1" xr2:uid="{00000000-000D-0000-FFFF-FFFF00000000}"/>
  </bookViews>
  <sheets>
    <sheet name="Bank wise" sheetId="44" r:id="rId1"/>
    <sheet name="District wise" sheetId="45" r:id="rId2"/>
    <sheet name="BW" sheetId="42" state="hidden" r:id="rId3"/>
    <sheet name="DW" sheetId="33" state="hidden" r:id="rId4"/>
  </sheets>
  <definedNames>
    <definedName name="_xlnm.Print_Area" localSheetId="0">'Bank wise'!#REF!</definedName>
    <definedName name="_xlnm.Print_Area" localSheetId="2">BW!$A$1:$AL$51</definedName>
    <definedName name="_xlnm.Print_Area" localSheetId="1">'District wise'!$A$3:$W$33</definedName>
    <definedName name="_xlnm.Print_Area" localSheetId="3">DW!$A$1:$AE$33</definedName>
    <definedName name="_xlnm.Print_Titles" localSheetId="0">'Bank wise'!$A:$B</definedName>
    <definedName name="_xlnm.Print_Titles" localSheetId="2">BW!$A:$B</definedName>
    <definedName name="_xlnm.Print_Titles" localSheetId="1">'District wise'!$A:$B</definedName>
    <definedName name="_xlnm.Print_Titles" localSheetId="3">DW!$A:$B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" i="45" l="1"/>
  <c r="T16" i="45"/>
  <c r="T24" i="45"/>
  <c r="T32" i="45"/>
  <c r="T31" i="45"/>
  <c r="T30" i="45"/>
  <c r="T29" i="45"/>
  <c r="T28" i="45"/>
  <c r="T27" i="45"/>
  <c r="T26" i="45"/>
  <c r="T25" i="45"/>
  <c r="T23" i="45"/>
  <c r="T22" i="45"/>
  <c r="T21" i="45"/>
  <c r="T20" i="45"/>
  <c r="T19" i="45"/>
  <c r="T18" i="45"/>
  <c r="T17" i="45"/>
  <c r="T15" i="45"/>
  <c r="T14" i="45"/>
  <c r="T13" i="45"/>
  <c r="T12" i="45"/>
  <c r="T11" i="45"/>
  <c r="T10" i="45"/>
  <c r="T9" i="45"/>
  <c r="T7" i="45"/>
  <c r="U21" i="45" l="1"/>
  <c r="Q21" i="45"/>
  <c r="O21" i="45"/>
  <c r="M21" i="45"/>
  <c r="K21" i="45"/>
  <c r="I21" i="45"/>
  <c r="E21" i="45"/>
  <c r="C21" i="45"/>
  <c r="F57" i="44" l="1"/>
  <c r="V44" i="44"/>
  <c r="V49" i="44"/>
  <c r="V55" i="44"/>
  <c r="V57" i="44"/>
  <c r="U49" i="44"/>
  <c r="T12" i="44"/>
  <c r="X12" i="44" s="1"/>
  <c r="R44" i="44"/>
  <c r="R55" i="44"/>
  <c r="R57" i="44"/>
  <c r="P44" i="44"/>
  <c r="P53" i="44"/>
  <c r="P55" i="44"/>
  <c r="P57" i="44"/>
  <c r="N44" i="44"/>
  <c r="N55" i="44"/>
  <c r="N57" i="44"/>
  <c r="L44" i="44"/>
  <c r="L53" i="44"/>
  <c r="L55" i="44"/>
  <c r="L57" i="44"/>
  <c r="J44" i="44"/>
  <c r="J53" i="44"/>
  <c r="J55" i="44"/>
  <c r="J57" i="44"/>
  <c r="H44" i="44"/>
  <c r="H55" i="44"/>
  <c r="H57" i="44"/>
  <c r="F44" i="44"/>
  <c r="F55" i="44"/>
  <c r="I57" i="44"/>
  <c r="K55" i="44"/>
  <c r="K53" i="44"/>
  <c r="G53" i="44"/>
  <c r="K49" i="44"/>
  <c r="G49" i="44"/>
  <c r="O44" i="44"/>
  <c r="K44" i="44"/>
  <c r="G44" i="44"/>
  <c r="E41" i="44"/>
  <c r="M49" i="44"/>
  <c r="E57" i="44"/>
  <c r="E53" i="44"/>
  <c r="E49" i="44"/>
  <c r="U57" i="44"/>
  <c r="U55" i="44"/>
  <c r="U53" i="44"/>
  <c r="U44" i="44"/>
  <c r="M41" i="44"/>
  <c r="E44" i="44"/>
  <c r="M44" i="44"/>
  <c r="I44" i="44"/>
  <c r="Q44" i="44"/>
  <c r="M53" i="44"/>
  <c r="I53" i="44"/>
  <c r="E55" i="44"/>
  <c r="G55" i="44"/>
  <c r="I55" i="44"/>
  <c r="M55" i="44"/>
  <c r="O55" i="44"/>
  <c r="Q55" i="44"/>
  <c r="G57" i="44"/>
  <c r="O57" i="44"/>
  <c r="K57" i="44"/>
  <c r="M57" i="44"/>
  <c r="Q57" i="44"/>
  <c r="D55" i="44"/>
  <c r="D57" i="44"/>
  <c r="D44" i="44"/>
  <c r="D53" i="44"/>
  <c r="C55" i="44"/>
  <c r="S13" i="44" l="1"/>
  <c r="W13" i="44" s="1"/>
  <c r="S24" i="44"/>
  <c r="W24" i="44" s="1"/>
  <c r="S32" i="44"/>
  <c r="W32" i="44" s="1"/>
  <c r="S40" i="44"/>
  <c r="W40" i="44" s="1"/>
  <c r="S52" i="44"/>
  <c r="W52" i="44" s="1"/>
  <c r="T51" i="44"/>
  <c r="X51" i="44" s="1"/>
  <c r="T39" i="44"/>
  <c r="X39" i="44" s="1"/>
  <c r="T31" i="44"/>
  <c r="X31" i="44" s="1"/>
  <c r="T23" i="44"/>
  <c r="X23" i="44" s="1"/>
  <c r="T13" i="44"/>
  <c r="X13" i="44" s="1"/>
  <c r="S14" i="44"/>
  <c r="W14" i="44" s="1"/>
  <c r="S25" i="44"/>
  <c r="W25" i="44" s="1"/>
  <c r="S33" i="44"/>
  <c r="W33" i="44" s="1"/>
  <c r="S43" i="44"/>
  <c r="W43" i="44" s="1"/>
  <c r="S54" i="44"/>
  <c r="W54" i="44" s="1"/>
  <c r="N53" i="44"/>
  <c r="T50" i="44"/>
  <c r="X50" i="44" s="1"/>
  <c r="T38" i="44"/>
  <c r="X38" i="44" s="1"/>
  <c r="T30" i="44"/>
  <c r="X30" i="44" s="1"/>
  <c r="T22" i="44"/>
  <c r="X22" i="44" s="1"/>
  <c r="S26" i="44"/>
  <c r="W26" i="44" s="1"/>
  <c r="S34" i="44"/>
  <c r="W34" i="44" s="1"/>
  <c r="S45" i="44"/>
  <c r="W45" i="44" s="1"/>
  <c r="S56" i="44"/>
  <c r="W56" i="44" s="1"/>
  <c r="T36" i="44"/>
  <c r="X36" i="44" s="1"/>
  <c r="T28" i="44"/>
  <c r="X28" i="44" s="1"/>
  <c r="T20" i="44"/>
  <c r="X20" i="44" s="1"/>
  <c r="T48" i="44"/>
  <c r="X48" i="44" s="1"/>
  <c r="T37" i="44"/>
  <c r="X37" i="44" s="1"/>
  <c r="T29" i="44"/>
  <c r="X29" i="44" s="1"/>
  <c r="T21" i="44"/>
  <c r="X21" i="44" s="1"/>
  <c r="T11" i="44"/>
  <c r="X11" i="44" s="1"/>
  <c r="S8" i="44"/>
  <c r="W8" i="44" s="1"/>
  <c r="S16" i="44"/>
  <c r="W16" i="44" s="1"/>
  <c r="S27" i="44"/>
  <c r="W27" i="44" s="1"/>
  <c r="S35" i="44"/>
  <c r="W35" i="44" s="1"/>
  <c r="H49" i="44"/>
  <c r="T47" i="44"/>
  <c r="X47" i="44" s="1"/>
  <c r="T10" i="44"/>
  <c r="X10" i="44" s="1"/>
  <c r="S9" i="44"/>
  <c r="W9" i="44" s="1"/>
  <c r="S20" i="44"/>
  <c r="W20" i="44" s="1"/>
  <c r="S28" i="44"/>
  <c r="W28" i="44" s="1"/>
  <c r="S36" i="44"/>
  <c r="W36" i="44" s="1"/>
  <c r="T46" i="44"/>
  <c r="X46" i="44" s="1"/>
  <c r="T35" i="44"/>
  <c r="X35" i="44" s="1"/>
  <c r="T27" i="44"/>
  <c r="X27" i="44" s="1"/>
  <c r="T18" i="44"/>
  <c r="X18" i="44" s="1"/>
  <c r="T9" i="44"/>
  <c r="X9" i="44" s="1"/>
  <c r="S18" i="44"/>
  <c r="W18" i="44" s="1"/>
  <c r="S10" i="44"/>
  <c r="W10" i="44" s="1"/>
  <c r="S21" i="44"/>
  <c r="W21" i="44" s="1"/>
  <c r="S29" i="44"/>
  <c r="W29" i="44" s="1"/>
  <c r="S37" i="44"/>
  <c r="W37" i="44" s="1"/>
  <c r="S48" i="44"/>
  <c r="W48" i="44" s="1"/>
  <c r="R49" i="44"/>
  <c r="T34" i="44"/>
  <c r="X34" i="44" s="1"/>
  <c r="T26" i="44"/>
  <c r="X26" i="44" s="1"/>
  <c r="T16" i="44"/>
  <c r="X16" i="44" s="1"/>
  <c r="T8" i="44"/>
  <c r="X8" i="44" s="1"/>
  <c r="S15" i="44"/>
  <c r="W15" i="44" s="1"/>
  <c r="S23" i="44"/>
  <c r="W23" i="44" s="1"/>
  <c r="S31" i="44"/>
  <c r="W31" i="44" s="1"/>
  <c r="S39" i="44"/>
  <c r="W39" i="44" s="1"/>
  <c r="S47" i="44"/>
  <c r="W47" i="44" s="1"/>
  <c r="O53" i="44"/>
  <c r="S11" i="44"/>
  <c r="W11" i="44" s="1"/>
  <c r="S22" i="44"/>
  <c r="W22" i="44" s="1"/>
  <c r="S30" i="44"/>
  <c r="W30" i="44" s="1"/>
  <c r="S38" i="44"/>
  <c r="W38" i="44" s="1"/>
  <c r="S50" i="44"/>
  <c r="W50" i="44" s="1"/>
  <c r="T55" i="44"/>
  <c r="X55" i="44" s="1"/>
  <c r="T33" i="44"/>
  <c r="X33" i="44" s="1"/>
  <c r="T25" i="44"/>
  <c r="X25" i="44" s="1"/>
  <c r="T15" i="44"/>
  <c r="X15" i="44" s="1"/>
  <c r="T7" i="44"/>
  <c r="S17" i="44"/>
  <c r="W17" i="44" s="1"/>
  <c r="S12" i="44"/>
  <c r="W12" i="44" s="1"/>
  <c r="S51" i="44"/>
  <c r="W51" i="44" s="1"/>
  <c r="T40" i="44"/>
  <c r="X40" i="44" s="1"/>
  <c r="T32" i="44"/>
  <c r="X32" i="44" s="1"/>
  <c r="T24" i="44"/>
  <c r="X24" i="44" s="1"/>
  <c r="T14" i="44"/>
  <c r="X14" i="44" s="1"/>
  <c r="T17" i="44"/>
  <c r="X17" i="44" s="1"/>
  <c r="T44" i="44"/>
  <c r="X44" i="44" s="1"/>
  <c r="W41" i="44"/>
  <c r="S55" i="44"/>
  <c r="W55" i="44" s="1"/>
  <c r="T57" i="44"/>
  <c r="X57" i="44" s="1"/>
  <c r="T52" i="44"/>
  <c r="X52" i="44" s="1"/>
  <c r="D41" i="44"/>
  <c r="Q19" i="44"/>
  <c r="F53" i="44"/>
  <c r="H41" i="44"/>
  <c r="L49" i="44"/>
  <c r="N19" i="44"/>
  <c r="P41" i="44"/>
  <c r="R53" i="44"/>
  <c r="V19" i="44"/>
  <c r="T45" i="44"/>
  <c r="X45" i="44" s="1"/>
  <c r="Q53" i="44"/>
  <c r="G19" i="44"/>
  <c r="G41" i="44"/>
  <c r="F19" i="44"/>
  <c r="J19" i="44"/>
  <c r="P49" i="44"/>
  <c r="V53" i="44"/>
  <c r="V41" i="44"/>
  <c r="V42" i="44" s="1"/>
  <c r="T54" i="44"/>
  <c r="X54" i="44" s="1"/>
  <c r="N41" i="44"/>
  <c r="R19" i="44"/>
  <c r="K41" i="44"/>
  <c r="F41" i="44"/>
  <c r="J41" i="44"/>
  <c r="T56" i="44"/>
  <c r="X56" i="44" s="1"/>
  <c r="D49" i="44"/>
  <c r="Q41" i="44"/>
  <c r="Q49" i="44"/>
  <c r="F49" i="44"/>
  <c r="H53" i="44"/>
  <c r="H58" i="44" s="1"/>
  <c r="R41" i="44"/>
  <c r="O19" i="44"/>
  <c r="O41" i="44"/>
  <c r="O42" i="44" s="1"/>
  <c r="O58" i="44" s="1"/>
  <c r="O49" i="44"/>
  <c r="L41" i="44"/>
  <c r="N49" i="44"/>
  <c r="U19" i="44"/>
  <c r="I19" i="44"/>
  <c r="I42" i="44" s="1"/>
  <c r="I41" i="44"/>
  <c r="I49" i="44"/>
  <c r="H19" i="44"/>
  <c r="J49" i="44"/>
  <c r="P19" i="44"/>
  <c r="S46" i="44"/>
  <c r="W46" i="44" s="1"/>
  <c r="T43" i="44"/>
  <c r="X43" i="44" s="1"/>
  <c r="K19" i="44"/>
  <c r="K42" i="44" s="1"/>
  <c r="K58" i="44" s="1"/>
  <c r="E19" i="44"/>
  <c r="E42" i="44" s="1"/>
  <c r="E58" i="44" s="1"/>
  <c r="U41" i="44"/>
  <c r="M19" i="44"/>
  <c r="M42" i="44" s="1"/>
  <c r="M58" i="44" s="1"/>
  <c r="L19" i="44"/>
  <c r="P42" i="44"/>
  <c r="L42" i="44"/>
  <c r="H42" i="44"/>
  <c r="G42" i="44"/>
  <c r="G58" i="44" s="1"/>
  <c r="D19" i="44"/>
  <c r="D42" i="44" s="1"/>
  <c r="D58" i="44" s="1"/>
  <c r="N42" i="44" l="1"/>
  <c r="U42" i="44"/>
  <c r="U58" i="44" s="1"/>
  <c r="I58" i="44"/>
  <c r="P58" i="44"/>
  <c r="F42" i="44"/>
  <c r="J42" i="44"/>
  <c r="J58" i="44" s="1"/>
  <c r="F58" i="44"/>
  <c r="N58" i="44"/>
  <c r="V58" i="44"/>
  <c r="T49" i="44"/>
  <c r="X49" i="44" s="1"/>
  <c r="R42" i="44"/>
  <c r="T42" i="44" s="1"/>
  <c r="X42" i="44" s="1"/>
  <c r="T41" i="44"/>
  <c r="X41" i="44" s="1"/>
  <c r="T53" i="44"/>
  <c r="X53" i="44" s="1"/>
  <c r="L58" i="44"/>
  <c r="Q42" i="44"/>
  <c r="T19" i="44"/>
  <c r="X19" i="44" s="1"/>
  <c r="C57" i="44"/>
  <c r="S57" i="44" s="1"/>
  <c r="W57" i="44" s="1"/>
  <c r="C53" i="44"/>
  <c r="S53" i="44" s="1"/>
  <c r="W53" i="44" s="1"/>
  <c r="C49" i="44"/>
  <c r="S49" i="44" s="1"/>
  <c r="W49" i="44" s="1"/>
  <c r="C44" i="44"/>
  <c r="S44" i="44" s="1"/>
  <c r="W44" i="44" s="1"/>
  <c r="C41" i="44"/>
  <c r="S41" i="44" s="1"/>
  <c r="C19" i="44"/>
  <c r="S19" i="44" s="1"/>
  <c r="Q58" i="44" l="1"/>
  <c r="R58" i="44"/>
  <c r="C42" i="44"/>
  <c r="C58" i="44" s="1"/>
  <c r="F33" i="45"/>
  <c r="S42" i="44" l="1"/>
  <c r="J33" i="45"/>
  <c r="E33" i="45"/>
  <c r="X7" i="45"/>
  <c r="X9" i="45"/>
  <c r="X11" i="45"/>
  <c r="X13" i="45"/>
  <c r="X17" i="45"/>
  <c r="X21" i="45"/>
  <c r="X25" i="45"/>
  <c r="X27" i="45"/>
  <c r="S7" i="45"/>
  <c r="W7" i="45" s="1"/>
  <c r="M33" i="45"/>
  <c r="S15" i="45"/>
  <c r="W15" i="45" s="1"/>
  <c r="S23" i="45"/>
  <c r="W23" i="45" s="1"/>
  <c r="S32" i="45"/>
  <c r="W32" i="45" s="1"/>
  <c r="I33" i="45"/>
  <c r="X29" i="45"/>
  <c r="X31" i="45"/>
  <c r="G33" i="45"/>
  <c r="U33" i="45"/>
  <c r="S26" i="45"/>
  <c r="W26" i="45" s="1"/>
  <c r="X12" i="45"/>
  <c r="X19" i="45"/>
  <c r="S19" i="45"/>
  <c r="W19" i="45" s="1"/>
  <c r="S31" i="45"/>
  <c r="W31" i="45" s="1"/>
  <c r="H33" i="45"/>
  <c r="X10" i="45"/>
  <c r="X14" i="45"/>
  <c r="X16" i="45"/>
  <c r="X26" i="45"/>
  <c r="C33" i="45"/>
  <c r="X18" i="45"/>
  <c r="X20" i="45"/>
  <c r="X24" i="45"/>
  <c r="X28" i="45"/>
  <c r="K33" i="45"/>
  <c r="L33" i="45"/>
  <c r="V33" i="45"/>
  <c r="S11" i="45"/>
  <c r="W11" i="45" s="1"/>
  <c r="S27" i="45"/>
  <c r="W27" i="45" s="1"/>
  <c r="P33" i="45"/>
  <c r="X15" i="45"/>
  <c r="X22" i="45"/>
  <c r="X23" i="45"/>
  <c r="X30" i="45"/>
  <c r="X32" i="45"/>
  <c r="D33" i="45"/>
  <c r="S8" i="45"/>
  <c r="W8" i="45" s="1"/>
  <c r="S9" i="45"/>
  <c r="W9" i="45" s="1"/>
  <c r="S10" i="45"/>
  <c r="W10" i="45" s="1"/>
  <c r="S12" i="45"/>
  <c r="W12" i="45" s="1"/>
  <c r="S13" i="45"/>
  <c r="W13" i="45" s="1"/>
  <c r="S14" i="45"/>
  <c r="W14" i="45" s="1"/>
  <c r="S16" i="45"/>
  <c r="W16" i="45" s="1"/>
  <c r="S17" i="45"/>
  <c r="W17" i="45" s="1"/>
  <c r="S18" i="45"/>
  <c r="W18" i="45" s="1"/>
  <c r="S20" i="45"/>
  <c r="W20" i="45" s="1"/>
  <c r="S21" i="45"/>
  <c r="W21" i="45" s="1"/>
  <c r="S22" i="45"/>
  <c r="W22" i="45" s="1"/>
  <c r="S24" i="45"/>
  <c r="W24" i="45" s="1"/>
  <c r="S25" i="45"/>
  <c r="W25" i="45" s="1"/>
  <c r="S28" i="45"/>
  <c r="W28" i="45" s="1"/>
  <c r="S29" i="45"/>
  <c r="W29" i="45" s="1"/>
  <c r="O33" i="45"/>
  <c r="S30" i="45"/>
  <c r="W30" i="45" s="1"/>
  <c r="Q33" i="45"/>
  <c r="R33" i="45"/>
  <c r="X8" i="45"/>
  <c r="N33" i="45"/>
  <c r="S33" i="45" l="1"/>
  <c r="W33" i="45"/>
  <c r="X33" i="45"/>
  <c r="T33" i="45"/>
  <c r="T58" i="44" l="1"/>
  <c r="X7" i="44"/>
  <c r="S7" i="44" l="1"/>
  <c r="AQ37" i="42"/>
  <c r="AQ38" i="42" s="1"/>
  <c r="AP35" i="42"/>
  <c r="AP36" i="42"/>
  <c r="AP37" i="42"/>
  <c r="AP34" i="42"/>
  <c r="AO38" i="42"/>
  <c r="X58" i="44" l="1"/>
  <c r="W7" i="44"/>
  <c r="W19" i="44" s="1"/>
  <c r="W42" i="44" s="1"/>
  <c r="D51" i="42"/>
  <c r="E51" i="42"/>
  <c r="F51" i="42"/>
  <c r="G51" i="42"/>
  <c r="H51" i="42"/>
  <c r="I51" i="42"/>
  <c r="J51" i="42"/>
  <c r="K51" i="42"/>
  <c r="L51" i="42"/>
  <c r="M51" i="42"/>
  <c r="N51" i="42"/>
  <c r="O51" i="42"/>
  <c r="P51" i="42"/>
  <c r="Q51" i="42"/>
  <c r="R51" i="42"/>
  <c r="S51" i="42"/>
  <c r="T51" i="42"/>
  <c r="U51" i="42"/>
  <c r="V51" i="42"/>
  <c r="W51" i="42"/>
  <c r="X51" i="42"/>
  <c r="Y51" i="42"/>
  <c r="Z51" i="42"/>
  <c r="AA51" i="42"/>
  <c r="AB51" i="42"/>
  <c r="AC51" i="42"/>
  <c r="AD51" i="42"/>
  <c r="AE51" i="42"/>
  <c r="AF51" i="42"/>
  <c r="AG51" i="42"/>
  <c r="AH51" i="42"/>
  <c r="AI51" i="42"/>
  <c r="AJ51" i="42"/>
  <c r="AK51" i="42"/>
  <c r="AL51" i="42"/>
  <c r="C51" i="42"/>
  <c r="D32" i="33"/>
  <c r="E32" i="33"/>
  <c r="F32" i="33"/>
  <c r="G32" i="33"/>
  <c r="H32" i="33"/>
  <c r="I32" i="33"/>
  <c r="J32" i="33"/>
  <c r="K32" i="33"/>
  <c r="L32" i="33"/>
  <c r="M32" i="33"/>
  <c r="N32" i="33"/>
  <c r="O32" i="33"/>
  <c r="P32" i="33"/>
  <c r="Q32" i="33"/>
  <c r="R32" i="33"/>
  <c r="S32" i="33"/>
  <c r="T32" i="33"/>
  <c r="U32" i="33"/>
  <c r="V32" i="33"/>
  <c r="W32" i="33"/>
  <c r="X32" i="33"/>
  <c r="Y32" i="33"/>
  <c r="Z32" i="33"/>
  <c r="AA32" i="33"/>
  <c r="AB32" i="33"/>
  <c r="AC32" i="33"/>
  <c r="AD32" i="33"/>
  <c r="AE32" i="33"/>
  <c r="C32" i="33"/>
  <c r="S58" i="44" l="1"/>
  <c r="AE55" i="42"/>
  <c r="AG55" i="42"/>
  <c r="AI55" i="42"/>
  <c r="W58" i="44" l="1"/>
  <c r="AF52" i="42"/>
  <c r="AG52" i="42"/>
  <c r="AH52" i="42"/>
  <c r="AI52" i="42"/>
  <c r="AJ52" i="42"/>
  <c r="AK52" i="42"/>
  <c r="AL52" i="42"/>
  <c r="AE52" i="42"/>
</calcChain>
</file>

<file path=xl/sharedStrings.xml><?xml version="1.0" encoding="utf-8"?>
<sst xmlns="http://schemas.openxmlformats.org/spreadsheetml/2006/main" count="356" uniqueCount="173">
  <si>
    <t>Sr. No.</t>
  </si>
  <si>
    <t>Name of Bank</t>
  </si>
  <si>
    <t>Amt</t>
  </si>
  <si>
    <t>Bank of Baroda</t>
  </si>
  <si>
    <t>Bank of India</t>
  </si>
  <si>
    <t>Bank of Maharashtra</t>
  </si>
  <si>
    <t>Canara Bank</t>
  </si>
  <si>
    <t>Indian Bank</t>
  </si>
  <si>
    <t>Indian Overseas Bank</t>
  </si>
  <si>
    <t>Punjab &amp; Sind Bank</t>
  </si>
  <si>
    <t>Punjab National Bank</t>
  </si>
  <si>
    <t>Union Bank of India</t>
  </si>
  <si>
    <t>State Bank of India</t>
  </si>
  <si>
    <t>Public Sector Banks Total</t>
  </si>
  <si>
    <t>Axis Bank</t>
  </si>
  <si>
    <t>Bandhan Bank</t>
  </si>
  <si>
    <t>City Union Bank Ltd</t>
  </si>
  <si>
    <t>Dhana Laxmi Bank</t>
  </si>
  <si>
    <t>Federal Bank</t>
  </si>
  <si>
    <t>Indus Ind Bank</t>
  </si>
  <si>
    <t>Karnataka Bank</t>
  </si>
  <si>
    <t>Karur Vysya Bank</t>
  </si>
  <si>
    <t>Kotak Mahindra Bank</t>
  </si>
  <si>
    <t>KBS Local Area Bank</t>
  </si>
  <si>
    <t>RBL Bank</t>
  </si>
  <si>
    <t>South Indian Bank</t>
  </si>
  <si>
    <t>Yes Bank</t>
  </si>
  <si>
    <t xml:space="preserve"> Private Sector Banks Total</t>
  </si>
  <si>
    <t>Commercial Banks Total</t>
  </si>
  <si>
    <t>Co-op. Banks Total</t>
  </si>
  <si>
    <t xml:space="preserve"> R.R.Bs Total</t>
  </si>
  <si>
    <t>ESAF Bank</t>
  </si>
  <si>
    <t>Small Finance Banks Total</t>
  </si>
  <si>
    <t>Others</t>
  </si>
  <si>
    <t>Others Total</t>
  </si>
  <si>
    <t>A/cs</t>
  </si>
  <si>
    <t>District</t>
  </si>
  <si>
    <t>APGB</t>
  </si>
  <si>
    <t>APGVB</t>
  </si>
  <si>
    <t>CGGB</t>
  </si>
  <si>
    <t>SGB</t>
  </si>
  <si>
    <t>Equitas SFB</t>
  </si>
  <si>
    <t>Fincare SFB</t>
  </si>
  <si>
    <t>Total</t>
  </si>
  <si>
    <t>Amount</t>
  </si>
  <si>
    <t xml:space="preserve">Alluri Sitharama Raju </t>
  </si>
  <si>
    <t>Anakapalli</t>
  </si>
  <si>
    <t>Ananthapuramu</t>
  </si>
  <si>
    <t xml:space="preserve">Annamayya </t>
  </si>
  <si>
    <t xml:space="preserve">Bapatla </t>
  </si>
  <si>
    <t xml:space="preserve">Chittoor </t>
  </si>
  <si>
    <t xml:space="preserve">East Godavari </t>
  </si>
  <si>
    <t xml:space="preserve">Eluru </t>
  </si>
  <si>
    <t xml:space="preserve">Guntur </t>
  </si>
  <si>
    <t xml:space="preserve">Kakinada </t>
  </si>
  <si>
    <t>Krishna</t>
  </si>
  <si>
    <t xml:space="preserve">Kurnool </t>
  </si>
  <si>
    <t xml:space="preserve">Nandyal </t>
  </si>
  <si>
    <t xml:space="preserve">NTR </t>
  </si>
  <si>
    <t xml:space="preserve">Palnadu </t>
  </si>
  <si>
    <t xml:space="preserve">Parvathipuram Manyam </t>
  </si>
  <si>
    <t xml:space="preserve">Prakasam </t>
  </si>
  <si>
    <t xml:space="preserve">SPSR Nellore </t>
  </si>
  <si>
    <t>Sri Sathya Sai</t>
  </si>
  <si>
    <t xml:space="preserve">Srikakulam </t>
  </si>
  <si>
    <t>Tirupati</t>
  </si>
  <si>
    <t xml:space="preserve">Visakhapatnam </t>
  </si>
  <si>
    <t xml:space="preserve">Vizianagaram </t>
  </si>
  <si>
    <t xml:space="preserve">West Godavari </t>
  </si>
  <si>
    <t>Y.S.R</t>
  </si>
  <si>
    <t>Catholic Syrian Bank Ltd</t>
  </si>
  <si>
    <t>HDFC Bank Ltd</t>
  </si>
  <si>
    <t>ICICI Bank Ltd.</t>
  </si>
  <si>
    <t>Farm Mechanisation</t>
  </si>
  <si>
    <t>Dairy</t>
  </si>
  <si>
    <t>Poultry</t>
  </si>
  <si>
    <t>Fisheries</t>
  </si>
  <si>
    <t xml:space="preserve">Dr. B.R.A Konaseema </t>
  </si>
  <si>
    <t>S.No</t>
  </si>
  <si>
    <t>Bank Name</t>
  </si>
  <si>
    <t>Grand Total</t>
  </si>
  <si>
    <t>SLBC of AP</t>
  </si>
  <si>
    <t>SLBC of A.P</t>
  </si>
  <si>
    <t>Convenor:</t>
  </si>
  <si>
    <t>KCC-AH</t>
  </si>
  <si>
    <t>KCC-Fishery</t>
  </si>
  <si>
    <t>CCRC</t>
  </si>
  <si>
    <t>JLG/RMG</t>
  </si>
  <si>
    <t>PMFME</t>
  </si>
  <si>
    <t>AIF</t>
  </si>
  <si>
    <t>SHG RURAL</t>
  </si>
  <si>
    <t>SHG URBAN(NULM)</t>
  </si>
  <si>
    <t>Shishu</t>
  </si>
  <si>
    <t>Kishore</t>
  </si>
  <si>
    <t>Tarun</t>
  </si>
  <si>
    <t>Total Mudra</t>
  </si>
  <si>
    <t>Central Bank Of India</t>
  </si>
  <si>
    <t>Uco Bank</t>
  </si>
  <si>
    <t>Coastal Local Area Bank</t>
  </si>
  <si>
    <t>DCB Bank</t>
  </si>
  <si>
    <t xml:space="preserve">IDBI </t>
  </si>
  <si>
    <t>IDFC Bank</t>
  </si>
  <si>
    <t>Tamilnad Mercantile Bank</t>
  </si>
  <si>
    <t>AP State Co operative Bank</t>
  </si>
  <si>
    <t>Airtel Payments Bank</t>
  </si>
  <si>
    <t>Fino Payment Bank</t>
  </si>
  <si>
    <t>India Post payment Bank</t>
  </si>
  <si>
    <t>APSFC</t>
  </si>
  <si>
    <t>Convener :</t>
  </si>
  <si>
    <t>KCC- Fishery</t>
  </si>
  <si>
    <t>PMMY</t>
  </si>
  <si>
    <t>Accounts</t>
  </si>
  <si>
    <t xml:space="preserve">Alluri Sitarama Raju </t>
  </si>
  <si>
    <t xml:space="preserve">Anakapalle </t>
  </si>
  <si>
    <t>Anantapuramu</t>
  </si>
  <si>
    <t xml:space="preserve">Annamaya </t>
  </si>
  <si>
    <t xml:space="preserve">Konaseema </t>
  </si>
  <si>
    <t xml:space="preserve">Parvatipuram Manyam </t>
  </si>
  <si>
    <t>Tirupathi</t>
  </si>
  <si>
    <t>Sri Satyasai</t>
  </si>
  <si>
    <t xml:space="preserve">YSR Kadapa </t>
  </si>
  <si>
    <r>
      <t xml:space="preserve">KCC AH &amp; Fishery –  Targets -2023-24
</t>
    </r>
    <r>
      <rPr>
        <sz val="9"/>
        <color rgb="FF0070C0"/>
        <rFont val="Bahnschrift"/>
        <family val="2"/>
      </rPr>
      <t>(Accounts in actual &amp; amount in crores)</t>
    </r>
  </si>
  <si>
    <r>
      <t xml:space="preserve">Finance to Tenant Farmers –  Targets -2023-24
</t>
    </r>
    <r>
      <rPr>
        <sz val="9"/>
        <color rgb="FF0070C0"/>
        <rFont val="Bahnschrift"/>
        <family val="2"/>
      </rPr>
      <t>(Accounts in actual &amp; amount in crores)</t>
    </r>
  </si>
  <si>
    <r>
      <t xml:space="preserve">Agricultural Term Loans – Sub Sector wise Targets -2023-24
</t>
    </r>
    <r>
      <rPr>
        <sz val="9"/>
        <color rgb="FF0070C0"/>
        <rFont val="Bahnschrift"/>
        <family val="2"/>
      </rPr>
      <t>(Accounts in actual &amp; amount in crores)</t>
    </r>
  </si>
  <si>
    <r>
      <t xml:space="preserve">PMFME &amp; SHG (Bank Linkage)Targets for 
FY 2023-24
</t>
    </r>
    <r>
      <rPr>
        <sz val="9"/>
        <color rgb="FF0070C0"/>
        <rFont val="Bahnschrift"/>
        <family val="2"/>
      </rPr>
      <t>(Accounts in actual &amp; amount in crores)</t>
    </r>
  </si>
  <si>
    <r>
      <t xml:space="preserve">PMMY &amp; AIF Targets for 
FY 2023-24
</t>
    </r>
    <r>
      <rPr>
        <sz val="9"/>
        <color rgb="FF0070C0"/>
        <rFont val="Bahnschrift"/>
        <family val="2"/>
      </rPr>
      <t>(Accounts in actual &amp; amount in crores)</t>
    </r>
  </si>
  <si>
    <r>
      <t xml:space="preserve">KCC-AH &amp; Fishery Targets for FY 2023-24
</t>
    </r>
    <r>
      <rPr>
        <b/>
        <sz val="10"/>
        <color rgb="FF0070C0"/>
        <rFont val="Bahnschrift"/>
        <family val="2"/>
      </rPr>
      <t>(Accounts in actual &amp; amount in crores)</t>
    </r>
  </si>
  <si>
    <r>
      <t xml:space="preserve">Finance to Tenant Farmers –  Targets -2023-24
</t>
    </r>
    <r>
      <rPr>
        <b/>
        <sz val="10"/>
        <color rgb="FF0070C0"/>
        <rFont val="Bahnschrift"/>
        <family val="2"/>
      </rPr>
      <t>(Accounts in actual &amp; amount in crores)</t>
    </r>
  </si>
  <si>
    <r>
      <t xml:space="preserve">Agricultural Term Loans – Sub Sector wise Targets -2023-24
</t>
    </r>
    <r>
      <rPr>
        <b/>
        <sz val="10"/>
        <color rgb="FF0070C0"/>
        <rFont val="Bahnschrift"/>
        <family val="2"/>
      </rPr>
      <t>(Accounts in actual &amp; amount in crores)</t>
    </r>
  </si>
  <si>
    <r>
      <t xml:space="preserve">PMFME, AIF &amp; SHG(Bank Linkage) Targets for FY 2023-24
</t>
    </r>
    <r>
      <rPr>
        <b/>
        <sz val="10"/>
        <color rgb="FF0070C0"/>
        <rFont val="Bahnschrift"/>
        <family val="2"/>
      </rPr>
      <t>Accounts in actual &amp; amount in crores</t>
    </r>
  </si>
  <si>
    <r>
      <t xml:space="preserve">PMMY Targets for FY 2023-24
</t>
    </r>
    <r>
      <rPr>
        <b/>
        <sz val="10"/>
        <color rgb="FF0070C0"/>
        <rFont val="Bahnschrift"/>
        <family val="2"/>
      </rPr>
      <t>Accounts in actual &amp; amount in crores</t>
    </r>
  </si>
  <si>
    <t>pub</t>
  </si>
  <si>
    <t>priv</t>
  </si>
  <si>
    <t>rrb</t>
  </si>
  <si>
    <t>others</t>
  </si>
  <si>
    <t>Non- Priority Sector</t>
  </si>
  <si>
    <t>Target</t>
  </si>
  <si>
    <t>Achievement</t>
  </si>
  <si>
    <t>Education</t>
  </si>
  <si>
    <t>Housing</t>
  </si>
  <si>
    <t>Social Infrastructure</t>
  </si>
  <si>
    <t>Renewable Energy</t>
  </si>
  <si>
    <t xml:space="preserve">Total </t>
  </si>
  <si>
    <t>Priority Sector Sub total</t>
  </si>
  <si>
    <t>Agriculture</t>
  </si>
  <si>
    <t>MSME</t>
  </si>
  <si>
    <t xml:space="preserve">Export Credit </t>
  </si>
  <si>
    <t>Quarter ended June 2024                                                                                                                                                                                                                      (Amount in thousands)</t>
  </si>
  <si>
    <t>Quarter ended June 2024                                                                                                                                                                                                               (Amount in thousands)</t>
  </si>
  <si>
    <t>Annual Credit Plan - Achievement  FY 2024-25</t>
  </si>
  <si>
    <t>Annual Credit Plan - Achievement FY 2024-25</t>
  </si>
  <si>
    <t>Foreign  Banks Total</t>
  </si>
  <si>
    <t>Central Bank of India</t>
  </si>
  <si>
    <t>Punjab and Sind Bank</t>
  </si>
  <si>
    <t>UCO Bank</t>
  </si>
  <si>
    <t>CSB Bank Limited</t>
  </si>
  <si>
    <t>City Union Bank</t>
  </si>
  <si>
    <t>DhanLaxmi Bank</t>
  </si>
  <si>
    <t>HDFC Bank</t>
  </si>
  <si>
    <t>ICICI Bank</t>
  </si>
  <si>
    <t>IDBI Bank</t>
  </si>
  <si>
    <t>IDFC First Bank</t>
  </si>
  <si>
    <t>IndusInd Bank</t>
  </si>
  <si>
    <t>YES Bank</t>
  </si>
  <si>
    <t>AP State Co-op Bank</t>
  </si>
  <si>
    <t>Andhra Pragathi Grameena Bank</t>
  </si>
  <si>
    <t>A.P.Grameena Vikas Bank</t>
  </si>
  <si>
    <t>C.G.G.B.</t>
  </si>
  <si>
    <t>Saptagiri Grameena Bank</t>
  </si>
  <si>
    <t>Equitas Small Fin. Bank</t>
  </si>
  <si>
    <t>AU Small Fin.Bank</t>
  </si>
  <si>
    <t>ESAF Small Fin. Bank</t>
  </si>
  <si>
    <t>DBS Bank India (e-LVB)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</si>
</sst>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  <numFmt numFmtId="165" formatCode="0.00;[Red]0.00"/>
    <numFmt numFmtId="166" formatCode="#0;#0;\-"/>
    <numFmt numFmtId="167" formatCode="_ * #,##0.0_ ;_ * \-#,##0.0_ ;_ * &quot;-&quot;?_ ;_ @_ "/>
    <numFmt numFmtId="168" formatCode="_ * #,##0.0000_ ;_ * \-#,##0.0000_ ;_ * &quot;-&quot;_ ;_ @_ "/>
    <numFmt numFmtId="169" formatCode="_ * #,##0.000000_ ;_ * \-#,##0.000000_ ;_ * &quot;-&quot;_ ;_ @_ "/>
    <numFmt numFmtId="170" formatCode="_ * #,##0.00_ ;_ * \-#,##0.00_ ;_ * &quot;-&quot;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ahnschrift"/>
      <family val="2"/>
    </font>
    <font>
      <sz val="10"/>
      <name val="Arial"/>
      <family val="2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0"/>
      <name val="Book Antiqua"/>
      <family val="1"/>
    </font>
    <font>
      <b/>
      <sz val="12"/>
      <color theme="0"/>
      <name val="Book Antiqua"/>
      <family val="1"/>
    </font>
    <font>
      <b/>
      <sz val="11"/>
      <color theme="1"/>
      <name val="Calibri"/>
      <family val="2"/>
      <scheme val="minor"/>
    </font>
    <font>
      <b/>
      <sz val="11"/>
      <name val="Bahnschrift"/>
      <family val="2"/>
    </font>
    <font>
      <sz val="11"/>
      <name val="Bahnschrift"/>
      <family val="2"/>
    </font>
    <font>
      <b/>
      <sz val="24"/>
      <color rgb="FF0070C0"/>
      <name val="Bahnschrift"/>
      <family val="2"/>
    </font>
    <font>
      <sz val="11"/>
      <color theme="1"/>
      <name val="Bahnschrift"/>
      <family val="2"/>
    </font>
    <font>
      <b/>
      <sz val="11"/>
      <color theme="1"/>
      <name val="Bahnschrift"/>
      <family val="2"/>
    </font>
    <font>
      <b/>
      <sz val="12"/>
      <color theme="1"/>
      <name val="Bahnschrift"/>
      <family val="2"/>
    </font>
    <font>
      <sz val="11"/>
      <color theme="1"/>
      <name val="Calibri Light"/>
      <family val="2"/>
      <scheme val="major"/>
    </font>
    <font>
      <sz val="11"/>
      <color rgb="FF00B050"/>
      <name val="Bahnschrift"/>
      <family val="2"/>
    </font>
    <font>
      <sz val="9"/>
      <color rgb="FF00B050"/>
      <name val="Bahnschrift"/>
      <family val="2"/>
    </font>
    <font>
      <sz val="9"/>
      <color rgb="FF0070C0"/>
      <name val="Bahnschrift"/>
      <family val="2"/>
    </font>
    <font>
      <sz val="12"/>
      <name val="Arial"/>
      <family val="2"/>
    </font>
    <font>
      <sz val="14"/>
      <color rgb="FF0070C0"/>
      <name val="Bahnschrift"/>
      <family val="2"/>
    </font>
    <font>
      <b/>
      <sz val="11"/>
      <color theme="1"/>
      <name val="Arial Narrow"/>
      <family val="2"/>
    </font>
    <font>
      <b/>
      <sz val="14"/>
      <color rgb="FF0070C0"/>
      <name val="Bahnschrift"/>
      <family val="2"/>
    </font>
    <font>
      <sz val="14"/>
      <color rgb="FF0070C0"/>
      <name val="Calibri"/>
      <family val="2"/>
      <scheme val="minor"/>
    </font>
    <font>
      <b/>
      <sz val="10"/>
      <color rgb="FF0070C0"/>
      <name val="Bahnschrift"/>
      <family val="2"/>
    </font>
    <font>
      <sz val="11"/>
      <color indexed="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8"/>
      <color theme="1"/>
      <name val="Book Antiqua"/>
      <family val="1"/>
    </font>
    <font>
      <sz val="18"/>
      <color theme="1"/>
      <name val="Book Antiqua"/>
      <family val="1"/>
    </font>
    <font>
      <b/>
      <sz val="1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C3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451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1" fillId="0" borderId="0"/>
    <xf numFmtId="0" fontId="27" fillId="0" borderId="0"/>
  </cellStyleXfs>
  <cellXfs count="159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0" fontId="6" fillId="0" borderId="0" xfId="0" applyFont="1"/>
    <xf numFmtId="0" fontId="8" fillId="6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8" fillId="6" borderId="1" xfId="1" applyNumberFormat="1" applyFont="1" applyFill="1" applyBorder="1" applyAlignment="1">
      <alignment horizontal="right" wrapText="1"/>
    </xf>
    <xf numFmtId="164" fontId="8" fillId="6" borderId="10" xfId="1" applyNumberFormat="1" applyFont="1" applyFill="1" applyBorder="1" applyAlignment="1">
      <alignment horizontal="right" wrapText="1"/>
    </xf>
    <xf numFmtId="164" fontId="8" fillId="2" borderId="7" xfId="1" applyNumberFormat="1" applyFont="1" applyFill="1" applyBorder="1" applyAlignment="1">
      <alignment horizontal="right" wrapText="1"/>
    </xf>
    <xf numFmtId="1" fontId="0" fillId="0" borderId="0" xfId="0" applyNumberFormat="1"/>
    <xf numFmtId="164" fontId="6" fillId="0" borderId="0" xfId="1" applyNumberFormat="1" applyFont="1"/>
    <xf numFmtId="164" fontId="6" fillId="0" borderId="0" xfId="0" applyNumberFormat="1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1" fontId="14" fillId="0" borderId="1" xfId="0" applyNumberFormat="1" applyFont="1" applyBorder="1" applyAlignment="1">
      <alignment horizontal="right" indent="1"/>
    </xf>
    <xf numFmtId="41" fontId="14" fillId="0" borderId="1" xfId="0" applyNumberFormat="1" applyFont="1" applyBorder="1"/>
    <xf numFmtId="166" fontId="12" fillId="6" borderId="1" xfId="0" applyNumberFormat="1" applyFont="1" applyFill="1" applyBorder="1" applyAlignment="1">
      <alignment wrapText="1"/>
    </xf>
    <xf numFmtId="166" fontId="12" fillId="0" borderId="1" xfId="0" applyNumberFormat="1" applyFont="1" applyBorder="1"/>
    <xf numFmtId="0" fontId="14" fillId="0" borderId="1" xfId="0" applyFont="1" applyBorder="1"/>
    <xf numFmtId="165" fontId="12" fillId="6" borderId="1" xfId="0" applyNumberFormat="1" applyFont="1" applyFill="1" applyBorder="1" applyAlignment="1">
      <alignment wrapText="1"/>
    </xf>
    <xf numFmtId="165" fontId="12" fillId="0" borderId="1" xfId="0" applyNumberFormat="1" applyFont="1" applyBorder="1" applyAlignment="1">
      <alignment horizontal="left" wrapText="1"/>
    </xf>
    <xf numFmtId="0" fontId="15" fillId="0" borderId="0" xfId="0" applyFont="1"/>
    <xf numFmtId="41" fontId="14" fillId="0" borderId="0" xfId="0" applyNumberFormat="1" applyFont="1"/>
    <xf numFmtId="43" fontId="14" fillId="0" borderId="0" xfId="0" applyNumberFormat="1" applyFont="1"/>
    <xf numFmtId="167" fontId="14" fillId="0" borderId="0" xfId="0" applyNumberFormat="1" applyFont="1"/>
    <xf numFmtId="41" fontId="0" fillId="0" borderId="0" xfId="0" applyNumberFormat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7" fillId="0" borderId="0" xfId="0" applyFont="1"/>
    <xf numFmtId="0" fontId="14" fillId="9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164" fontId="14" fillId="0" borderId="1" xfId="1" applyNumberFormat="1" applyFont="1" applyFill="1" applyBorder="1"/>
    <xf numFmtId="1" fontId="15" fillId="2" borderId="1" xfId="0" applyNumberFormat="1" applyFont="1" applyFill="1" applyBorder="1" applyAlignment="1">
      <alignment horizontal="right"/>
    </xf>
    <xf numFmtId="168" fontId="14" fillId="0" borderId="0" xfId="0" applyNumberFormat="1" applyFont="1"/>
    <xf numFmtId="169" fontId="14" fillId="0" borderId="0" xfId="0" applyNumberFormat="1" applyFont="1"/>
    <xf numFmtId="164" fontId="14" fillId="0" borderId="0" xfId="0" applyNumberFormat="1" applyFont="1"/>
    <xf numFmtId="0" fontId="23" fillId="0" borderId="0" xfId="0" applyFont="1" applyAlignment="1">
      <alignment vertical="top"/>
    </xf>
    <xf numFmtId="43" fontId="14" fillId="0" borderId="1" xfId="1" applyFont="1" applyFill="1" applyBorder="1"/>
    <xf numFmtId="170" fontId="14" fillId="0" borderId="1" xfId="0" applyNumberFormat="1" applyFont="1" applyBorder="1"/>
    <xf numFmtId="0" fontId="24" fillId="0" borderId="0" xfId="0" applyFont="1" applyAlignment="1">
      <alignment horizontal="center"/>
    </xf>
    <xf numFmtId="0" fontId="22" fillId="0" borderId="5" xfId="0" applyFont="1" applyBorder="1" applyAlignment="1">
      <alignment vertical="center"/>
    </xf>
    <xf numFmtId="0" fontId="25" fillId="0" borderId="0" xfId="0" applyFont="1"/>
    <xf numFmtId="164" fontId="14" fillId="0" borderId="1" xfId="1" applyNumberFormat="1" applyFont="1" applyFill="1" applyBorder="1" applyAlignment="1">
      <alignment horizontal="center"/>
    </xf>
    <xf numFmtId="0" fontId="10" fillId="0" borderId="0" xfId="0" applyFont="1"/>
    <xf numFmtId="41" fontId="15" fillId="2" borderId="1" xfId="0" applyNumberFormat="1" applyFont="1" applyFill="1" applyBorder="1" applyAlignment="1">
      <alignment horizontal="right" indent="1"/>
    </xf>
    <xf numFmtId="0" fontId="28" fillId="0" borderId="0" xfId="4" applyFont="1"/>
    <xf numFmtId="170" fontId="0" fillId="0" borderId="0" xfId="0" applyNumberFormat="1"/>
    <xf numFmtId="1" fontId="14" fillId="0" borderId="0" xfId="0" applyNumberFormat="1" applyFont="1"/>
    <xf numFmtId="164" fontId="5" fillId="7" borderId="16" xfId="1" applyNumberFormat="1" applyFont="1" applyFill="1" applyBorder="1" applyAlignment="1">
      <alignment horizontal="right" vertical="center" wrapText="1"/>
    </xf>
    <xf numFmtId="165" fontId="8" fillId="6" borderId="3" xfId="0" applyNumberFormat="1" applyFont="1" applyFill="1" applyBorder="1" applyAlignment="1">
      <alignment wrapText="1"/>
    </xf>
    <xf numFmtId="0" fontId="7" fillId="0" borderId="3" xfId="0" applyFont="1" applyBorder="1" applyAlignment="1">
      <alignment horizontal="left"/>
    </xf>
    <xf numFmtId="17" fontId="0" fillId="0" borderId="0" xfId="0" applyNumberFormat="1"/>
    <xf numFmtId="43" fontId="0" fillId="0" borderId="0" xfId="0" applyNumberFormat="1"/>
    <xf numFmtId="164" fontId="30" fillId="0" borderId="0" xfId="0" applyNumberFormat="1" applyFont="1"/>
    <xf numFmtId="0" fontId="30" fillId="0" borderId="0" xfId="0" applyFont="1"/>
    <xf numFmtId="0" fontId="8" fillId="6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10" borderId="29" xfId="0" applyFont="1" applyFill="1" applyBorder="1" applyAlignment="1">
      <alignment horizontal="center" vertical="center"/>
    </xf>
    <xf numFmtId="165" fontId="8" fillId="6" borderId="31" xfId="0" applyNumberFormat="1" applyFont="1" applyFill="1" applyBorder="1" applyAlignment="1">
      <alignment wrapText="1"/>
    </xf>
    <xf numFmtId="164" fontId="8" fillId="6" borderId="33" xfId="1" applyNumberFormat="1" applyFont="1" applyFill="1" applyBorder="1" applyAlignment="1">
      <alignment horizontal="right" wrapText="1"/>
    </xf>
    <xf numFmtId="164" fontId="8" fillId="6" borderId="34" xfId="1" applyNumberFormat="1" applyFont="1" applyFill="1" applyBorder="1" applyAlignment="1">
      <alignment horizontal="right" wrapText="1"/>
    </xf>
    <xf numFmtId="164" fontId="8" fillId="6" borderId="7" xfId="1" applyNumberFormat="1" applyFont="1" applyFill="1" applyBorder="1" applyAlignment="1">
      <alignment horizontal="right" wrapText="1"/>
    </xf>
    <xf numFmtId="164" fontId="8" fillId="6" borderId="8" xfId="1" applyNumberFormat="1" applyFont="1" applyFill="1" applyBorder="1" applyAlignment="1">
      <alignment horizontal="right" wrapText="1"/>
    </xf>
    <xf numFmtId="164" fontId="8" fillId="2" borderId="8" xfId="1" applyNumberFormat="1" applyFont="1" applyFill="1" applyBorder="1" applyAlignment="1">
      <alignment horizontal="right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5" fillId="7" borderId="35" xfId="1" applyNumberFormat="1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164" fontId="8" fillId="6" borderId="0" xfId="1" applyNumberFormat="1" applyFont="1" applyFill="1" applyBorder="1" applyAlignment="1">
      <alignment horizontal="right" wrapText="1"/>
    </xf>
    <xf numFmtId="0" fontId="31" fillId="10" borderId="17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0" fontId="31" fillId="10" borderId="23" xfId="0" applyFont="1" applyFill="1" applyBorder="1" applyAlignment="1">
      <alignment horizontal="center" vertical="center" wrapText="1"/>
    </xf>
    <xf numFmtId="0" fontId="31" fillId="10" borderId="24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165" fontId="8" fillId="2" borderId="13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5" fillId="9" borderId="3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4" xr:uid="{00000000-0005-0000-0000-000002000000}"/>
    <cellStyle name="Normal 2 10" xfId="2" xr:uid="{00000000-0005-0000-0000-000003000000}"/>
    <cellStyle name="Normal 4" xfId="3" xr:uid="{00000000-0005-0000-0000-000004000000}"/>
  </cellStyles>
  <dxfs count="26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FF"/>
      <color rgb="FFB1EDBF"/>
      <color rgb="FFB1E7ED"/>
      <color rgb="FFECDFF5"/>
      <color rgb="FF8BE5A0"/>
      <color rgb="FFFEF0FB"/>
      <color rgb="FF1E943D"/>
      <color rgb="FFC9F1FF"/>
      <color rgb="FFE8FFD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973666</xdr:colOff>
      <xdr:row>0</xdr:row>
      <xdr:rowOff>116418</xdr:rowOff>
    </xdr:from>
    <xdr:to>
      <xdr:col>5</xdr:col>
      <xdr:colOff>771525</xdr:colOff>
      <xdr:row>0</xdr:row>
      <xdr:rowOff>306918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170F3E-4B54-45CF-92AE-E3217CB3D7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4106333" y="116418"/>
          <a:ext cx="1628775" cy="190500"/>
        </a:xfrm>
        <a:prstGeom prst="rect">
          <a:avLst/>
        </a:prstGeom>
      </xdr:spPr>
    </xdr:pic>
    <xdr:clientData/>
  </xdr:twoCellAnchor>
  <xdr:twoCellAnchor editAs="oneCell">
    <xdr:from>
      <xdr:col>12</xdr:col>
      <xdr:colOff>63501</xdr:colOff>
      <xdr:row>0</xdr:row>
      <xdr:rowOff>74084</xdr:rowOff>
    </xdr:from>
    <xdr:to>
      <xdr:col>13</xdr:col>
      <xdr:colOff>578912</xdr:colOff>
      <xdr:row>0</xdr:row>
      <xdr:rowOff>349251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9E9336D-D0D5-4438-949D-BCFC576B14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10646834" y="74084"/>
          <a:ext cx="1266828" cy="275167"/>
        </a:xfrm>
        <a:prstGeom prst="rect">
          <a:avLst/>
        </a:prstGeom>
      </xdr:spPr>
    </xdr:pic>
    <xdr:clientData/>
  </xdr:twoCellAnchor>
  <xdr:twoCellAnchor editAs="oneCell">
    <xdr:from>
      <xdr:col>20</xdr:col>
      <xdr:colOff>42333</xdr:colOff>
      <xdr:row>0</xdr:row>
      <xdr:rowOff>74083</xdr:rowOff>
    </xdr:from>
    <xdr:to>
      <xdr:col>21</xdr:col>
      <xdr:colOff>856191</xdr:colOff>
      <xdr:row>0</xdr:row>
      <xdr:rowOff>338666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2C39C60-9418-4EF2-A738-3026D85A26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16266583" y="74083"/>
          <a:ext cx="1628775" cy="264583"/>
        </a:xfrm>
        <a:prstGeom prst="rect">
          <a:avLst/>
        </a:prstGeom>
      </xdr:spPr>
    </xdr:pic>
    <xdr:clientData/>
  </xdr:twoCellAnchor>
  <xdr:twoCellAnchor editAs="oneCell">
    <xdr:from>
      <xdr:col>27</xdr:col>
      <xdr:colOff>709084</xdr:colOff>
      <xdr:row>0</xdr:row>
      <xdr:rowOff>95250</xdr:rowOff>
    </xdr:from>
    <xdr:to>
      <xdr:col>29</xdr:col>
      <xdr:colOff>570442</xdr:colOff>
      <xdr:row>0</xdr:row>
      <xdr:rowOff>359833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8B1715F-EBB3-4AE2-A6FF-361D7C2C3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22140334" y="95250"/>
          <a:ext cx="1628775" cy="264583"/>
        </a:xfrm>
        <a:prstGeom prst="rect">
          <a:avLst/>
        </a:prstGeom>
      </xdr:spPr>
    </xdr:pic>
    <xdr:clientData/>
  </xdr:twoCellAnchor>
  <xdr:twoCellAnchor editAs="oneCell">
    <xdr:from>
      <xdr:col>35</xdr:col>
      <xdr:colOff>740833</xdr:colOff>
      <xdr:row>0</xdr:row>
      <xdr:rowOff>95250</xdr:rowOff>
    </xdr:from>
    <xdr:to>
      <xdr:col>38</xdr:col>
      <xdr:colOff>129116</xdr:colOff>
      <xdr:row>0</xdr:row>
      <xdr:rowOff>359833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A60084B-81DF-4A17-8281-F3BEBEFE24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28405666" y="95250"/>
          <a:ext cx="1628775" cy="264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0</xdr:row>
      <xdr:rowOff>0</xdr:rowOff>
    </xdr:from>
    <xdr:to>
      <xdr:col>5</xdr:col>
      <xdr:colOff>952501</xdr:colOff>
      <xdr:row>1</xdr:row>
      <xdr:rowOff>264583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EC60D9A-069E-44B5-9B0A-6A037D44BC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5143501" y="0"/>
          <a:ext cx="952500" cy="264583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13</xdr:col>
      <xdr:colOff>275167</xdr:colOff>
      <xdr:row>1</xdr:row>
      <xdr:rowOff>232833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E51ECF3-E620-4C2F-A5D3-258A3E7208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10339917" y="0"/>
          <a:ext cx="952500" cy="23283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21</xdr:col>
      <xdr:colOff>275167</xdr:colOff>
      <xdr:row>1</xdr:row>
      <xdr:rowOff>211667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B14946-46B6-4F7B-A404-E8794FB0E3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15896167" y="0"/>
          <a:ext cx="952500" cy="21166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27</xdr:col>
      <xdr:colOff>275166</xdr:colOff>
      <xdr:row>1</xdr:row>
      <xdr:rowOff>275167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BAEA7D6-BD26-42FD-9562-28B8E6FDE2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20013083" y="0"/>
          <a:ext cx="952500" cy="275167"/>
        </a:xfrm>
        <a:prstGeom prst="rect">
          <a:avLst/>
        </a:prstGeom>
      </xdr:spPr>
    </xdr:pic>
    <xdr:clientData/>
  </xdr:twoCellAnchor>
  <xdr:twoCellAnchor editAs="oneCell">
    <xdr:from>
      <xdr:col>29</xdr:col>
      <xdr:colOff>698500</xdr:colOff>
      <xdr:row>0</xdr:row>
      <xdr:rowOff>0</xdr:rowOff>
    </xdr:from>
    <xdr:to>
      <xdr:col>30</xdr:col>
      <xdr:colOff>709083</xdr:colOff>
      <xdr:row>1</xdr:row>
      <xdr:rowOff>254000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47D625E-A91E-4C18-A061-6A9F2187D0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2" b="23215"/>
        <a:stretch/>
      </xdr:blipFill>
      <xdr:spPr>
        <a:xfrm>
          <a:off x="22934083" y="0"/>
          <a:ext cx="952500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1"/>
  <sheetViews>
    <sheetView showGridLines="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defaultRowHeight="15" x14ac:dyDescent="0.25"/>
  <cols>
    <col min="1" max="1" width="4.85546875" customWidth="1"/>
    <col min="2" max="2" width="34.28515625" customWidth="1"/>
    <col min="3" max="4" width="16" bestFit="1" customWidth="1"/>
    <col min="5" max="6" width="14.28515625" bestFit="1" customWidth="1"/>
    <col min="7" max="7" width="13.140625" bestFit="1" customWidth="1"/>
    <col min="8" max="8" width="14.28515625" bestFit="1" customWidth="1"/>
    <col min="9" max="9" width="13.140625" bestFit="1" customWidth="1"/>
    <col min="10" max="12" width="14.28515625" bestFit="1" customWidth="1"/>
    <col min="13" max="13" width="11.28515625" bestFit="1" customWidth="1"/>
    <col min="14" max="14" width="14.28515625" bestFit="1" customWidth="1"/>
    <col min="15" max="15" width="11.28515625" bestFit="1" customWidth="1"/>
    <col min="16" max="16" width="14.28515625" bestFit="1" customWidth="1"/>
    <col min="17" max="17" width="13.140625" bestFit="1" customWidth="1"/>
    <col min="18" max="18" width="14.28515625" bestFit="1" customWidth="1"/>
    <col min="19" max="24" width="16" bestFit="1" customWidth="1"/>
    <col min="25" max="25" width="11.28515625" style="1" bestFit="1" customWidth="1"/>
    <col min="26" max="26" width="10.140625" style="1" bestFit="1" customWidth="1"/>
  </cols>
  <sheetData>
    <row r="1" spans="1:26" ht="19.5" customHeight="1" x14ac:dyDescent="0.25">
      <c r="A1" s="107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6" ht="18.75" customHeight="1" thickBot="1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6" s="66" customFormat="1" ht="24" customHeight="1" thickBot="1" x14ac:dyDescent="0.4">
      <c r="A3" s="104" t="s">
        <v>147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6"/>
      <c r="Y3" s="65"/>
      <c r="Z3" s="65"/>
    </row>
    <row r="4" spans="1:26" s="3" customFormat="1" ht="15" customHeight="1" x14ac:dyDescent="0.25">
      <c r="A4" s="128" t="s">
        <v>0</v>
      </c>
      <c r="B4" s="125" t="s">
        <v>1</v>
      </c>
      <c r="C4" s="109" t="s">
        <v>144</v>
      </c>
      <c r="D4" s="110"/>
      <c r="E4" s="113" t="s">
        <v>145</v>
      </c>
      <c r="F4" s="114"/>
      <c r="G4" s="117" t="s">
        <v>146</v>
      </c>
      <c r="H4" s="118"/>
      <c r="I4" s="121" t="s">
        <v>138</v>
      </c>
      <c r="J4" s="122"/>
      <c r="K4" s="121" t="s">
        <v>139</v>
      </c>
      <c r="L4" s="122"/>
      <c r="M4" s="121" t="s">
        <v>140</v>
      </c>
      <c r="N4" s="122"/>
      <c r="O4" s="121" t="s">
        <v>141</v>
      </c>
      <c r="P4" s="122"/>
      <c r="Q4" s="121" t="s">
        <v>33</v>
      </c>
      <c r="R4" s="122"/>
      <c r="S4" s="131" t="s">
        <v>143</v>
      </c>
      <c r="T4" s="132"/>
      <c r="U4" s="135" t="s">
        <v>135</v>
      </c>
      <c r="V4" s="136"/>
      <c r="W4" s="100" t="s">
        <v>142</v>
      </c>
      <c r="X4" s="101"/>
      <c r="Y4" s="11"/>
      <c r="Z4" s="11"/>
    </row>
    <row r="5" spans="1:26" s="3" customFormat="1" ht="15" customHeight="1" thickBot="1" x14ac:dyDescent="0.3">
      <c r="A5" s="129"/>
      <c r="B5" s="126"/>
      <c r="C5" s="111"/>
      <c r="D5" s="112"/>
      <c r="E5" s="115"/>
      <c r="F5" s="116"/>
      <c r="G5" s="119"/>
      <c r="H5" s="120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133"/>
      <c r="T5" s="134"/>
      <c r="U5" s="137"/>
      <c r="V5" s="138"/>
      <c r="W5" s="102"/>
      <c r="X5" s="103"/>
      <c r="Y5" s="11"/>
      <c r="Z5" s="11"/>
    </row>
    <row r="6" spans="1:26" s="3" customFormat="1" ht="15.75" thickBot="1" x14ac:dyDescent="0.3">
      <c r="A6" s="130"/>
      <c r="B6" s="127"/>
      <c r="C6" s="87" t="s">
        <v>136</v>
      </c>
      <c r="D6" s="95" t="s">
        <v>137</v>
      </c>
      <c r="E6" s="97" t="s">
        <v>136</v>
      </c>
      <c r="F6" s="98" t="s">
        <v>137</v>
      </c>
      <c r="G6" s="96" t="s">
        <v>136</v>
      </c>
      <c r="H6" s="88" t="s">
        <v>137</v>
      </c>
      <c r="I6" s="89" t="s">
        <v>136</v>
      </c>
      <c r="J6" s="89" t="s">
        <v>137</v>
      </c>
      <c r="K6" s="89" t="s">
        <v>136</v>
      </c>
      <c r="L6" s="89" t="s">
        <v>137</v>
      </c>
      <c r="M6" s="89" t="s">
        <v>136</v>
      </c>
      <c r="N6" s="89" t="s">
        <v>137</v>
      </c>
      <c r="O6" s="89" t="s">
        <v>136</v>
      </c>
      <c r="P6" s="89" t="s">
        <v>137</v>
      </c>
      <c r="Q6" s="89" t="s">
        <v>136</v>
      </c>
      <c r="R6" s="89" t="s">
        <v>137</v>
      </c>
      <c r="S6" s="90" t="s">
        <v>136</v>
      </c>
      <c r="T6" s="91" t="s">
        <v>137</v>
      </c>
      <c r="U6" s="92" t="s">
        <v>136</v>
      </c>
      <c r="V6" s="93" t="s">
        <v>137</v>
      </c>
      <c r="W6" s="94" t="s">
        <v>136</v>
      </c>
      <c r="X6" s="94" t="s">
        <v>137</v>
      </c>
      <c r="Y6" s="11"/>
      <c r="Z6" s="11"/>
    </row>
    <row r="7" spans="1:26" s="3" customFormat="1" x14ac:dyDescent="0.3">
      <c r="A7" s="67">
        <v>1</v>
      </c>
      <c r="B7" s="78" t="s">
        <v>3</v>
      </c>
      <c r="C7" s="79">
        <v>100000000.00000001</v>
      </c>
      <c r="D7" s="80">
        <v>33318899.999999993</v>
      </c>
      <c r="E7" s="79">
        <v>17000000</v>
      </c>
      <c r="F7" s="80">
        <v>13428500.000000002</v>
      </c>
      <c r="G7" s="79">
        <v>10000</v>
      </c>
      <c r="H7" s="80">
        <v>0</v>
      </c>
      <c r="I7" s="79">
        <v>326419.21397379908</v>
      </c>
      <c r="J7" s="80">
        <v>66700</v>
      </c>
      <c r="K7" s="79">
        <v>1501528.3842794755</v>
      </c>
      <c r="L7" s="80">
        <v>33400</v>
      </c>
      <c r="M7" s="79">
        <v>65283.842794759796</v>
      </c>
      <c r="N7" s="80">
        <v>3400.0000000000005</v>
      </c>
      <c r="O7" s="79">
        <v>52227.074235807842</v>
      </c>
      <c r="P7" s="80">
        <v>5500</v>
      </c>
      <c r="Q7" s="79">
        <v>1044541.4847161567</v>
      </c>
      <c r="R7" s="80">
        <v>0</v>
      </c>
      <c r="S7" s="79">
        <f>Q7+O7+M7+K7+I7+G7+E7+C7</f>
        <v>120000000.00000001</v>
      </c>
      <c r="T7" s="80">
        <f>R7+P7+N7+L7+J7+H7+F7+D7</f>
        <v>46856399.999999993</v>
      </c>
      <c r="U7" s="79">
        <v>70003999.999999985</v>
      </c>
      <c r="V7" s="80">
        <v>27480899.999999996</v>
      </c>
      <c r="W7" s="79">
        <f>S7+U7</f>
        <v>190004000</v>
      </c>
      <c r="X7" s="80">
        <f>T7+V7</f>
        <v>74337299.999999985</v>
      </c>
      <c r="Y7" s="10"/>
      <c r="Z7" s="11"/>
    </row>
    <row r="8" spans="1:26" s="3" customFormat="1" x14ac:dyDescent="0.3">
      <c r="A8" s="4">
        <v>2</v>
      </c>
      <c r="B8" s="78" t="s">
        <v>4</v>
      </c>
      <c r="C8" s="81">
        <v>70000000.000000015</v>
      </c>
      <c r="D8" s="82">
        <v>24980700</v>
      </c>
      <c r="E8" s="81">
        <v>17000000</v>
      </c>
      <c r="F8" s="82">
        <v>7940600.0000000009</v>
      </c>
      <c r="G8" s="81">
        <v>0</v>
      </c>
      <c r="H8" s="82">
        <v>0</v>
      </c>
      <c r="I8" s="81">
        <v>109170.30567685586</v>
      </c>
      <c r="J8" s="82">
        <v>60700</v>
      </c>
      <c r="K8" s="81">
        <v>502183.40611353709</v>
      </c>
      <c r="L8" s="82">
        <v>231400</v>
      </c>
      <c r="M8" s="81">
        <v>21834.061135371172</v>
      </c>
      <c r="N8" s="82">
        <v>0</v>
      </c>
      <c r="O8" s="81">
        <v>17467.24890829694</v>
      </c>
      <c r="P8" s="82">
        <v>0</v>
      </c>
      <c r="Q8" s="81">
        <v>349344.97816593875</v>
      </c>
      <c r="R8" s="82">
        <v>5800</v>
      </c>
      <c r="S8" s="81">
        <f t="shared" ref="S8:T57" si="0">Q8+O8+M8+K8+I8+G8+E8+C8</f>
        <v>88000000.000000015</v>
      </c>
      <c r="T8" s="82">
        <f t="shared" si="0"/>
        <v>33219200</v>
      </c>
      <c r="U8" s="81">
        <v>5999999.9999999991</v>
      </c>
      <c r="V8" s="82">
        <v>5586100</v>
      </c>
      <c r="W8" s="81">
        <f t="shared" ref="W8:W57" si="1">S8+U8</f>
        <v>94000000.000000015</v>
      </c>
      <c r="X8" s="82">
        <f t="shared" ref="X8:X57" si="2">T8+V8</f>
        <v>38805300</v>
      </c>
      <c r="Y8" s="10"/>
      <c r="Z8" s="11"/>
    </row>
    <row r="9" spans="1:26" s="3" customFormat="1" x14ac:dyDescent="0.3">
      <c r="A9" s="4">
        <v>3</v>
      </c>
      <c r="B9" s="78" t="s">
        <v>5</v>
      </c>
      <c r="C9" s="81">
        <v>3500000</v>
      </c>
      <c r="D9" s="82">
        <v>1699900</v>
      </c>
      <c r="E9" s="81">
        <v>5000000.0000000009</v>
      </c>
      <c r="F9" s="82">
        <v>765000</v>
      </c>
      <c r="G9" s="81">
        <v>0</v>
      </c>
      <c r="H9" s="82">
        <v>0</v>
      </c>
      <c r="I9" s="81">
        <v>218340.61135371187</v>
      </c>
      <c r="J9" s="82">
        <v>18300</v>
      </c>
      <c r="K9" s="81">
        <v>1004366.8122270742</v>
      </c>
      <c r="L9" s="82">
        <v>64000</v>
      </c>
      <c r="M9" s="81">
        <v>43668.122270742366</v>
      </c>
      <c r="N9" s="82">
        <v>0</v>
      </c>
      <c r="O9" s="81">
        <v>34934.497816593896</v>
      </c>
      <c r="P9" s="82">
        <v>0</v>
      </c>
      <c r="Q9" s="81">
        <v>698689.95633187785</v>
      </c>
      <c r="R9" s="82">
        <v>107400</v>
      </c>
      <c r="S9" s="81">
        <f t="shared" si="0"/>
        <v>10500000</v>
      </c>
      <c r="T9" s="82">
        <f t="shared" si="0"/>
        <v>2654600</v>
      </c>
      <c r="U9" s="81">
        <v>5500000</v>
      </c>
      <c r="V9" s="82">
        <v>1096499.9999999998</v>
      </c>
      <c r="W9" s="81">
        <f t="shared" si="1"/>
        <v>16000000</v>
      </c>
      <c r="X9" s="82">
        <f t="shared" si="2"/>
        <v>3751100</v>
      </c>
      <c r="Y9" s="10"/>
      <c r="Z9" s="11"/>
    </row>
    <row r="10" spans="1:26" s="3" customFormat="1" x14ac:dyDescent="0.3">
      <c r="A10" s="4">
        <v>4</v>
      </c>
      <c r="B10" s="78" t="s">
        <v>6</v>
      </c>
      <c r="C10" s="81">
        <v>389999999.99999988</v>
      </c>
      <c r="D10" s="82">
        <v>96497699.999999985</v>
      </c>
      <c r="E10" s="81">
        <v>52999999.999999993</v>
      </c>
      <c r="F10" s="82">
        <v>12739600</v>
      </c>
      <c r="G10" s="81">
        <v>1605000</v>
      </c>
      <c r="H10" s="82">
        <v>0</v>
      </c>
      <c r="I10" s="81">
        <v>916319.4584453532</v>
      </c>
      <c r="J10" s="82">
        <v>254200.00000000003</v>
      </c>
      <c r="K10" s="81">
        <v>4215069.5088486252</v>
      </c>
      <c r="L10" s="82">
        <v>501599.99999999994</v>
      </c>
      <c r="M10" s="81">
        <v>183263.8916890707</v>
      </c>
      <c r="N10" s="82">
        <v>0</v>
      </c>
      <c r="O10" s="81">
        <v>146611.11335125653</v>
      </c>
      <c r="P10" s="82">
        <v>1700.0000000000002</v>
      </c>
      <c r="Q10" s="81">
        <v>2932222.2670251313</v>
      </c>
      <c r="R10" s="82">
        <v>300</v>
      </c>
      <c r="S10" s="81">
        <f t="shared" si="0"/>
        <v>452998486.23935932</v>
      </c>
      <c r="T10" s="82">
        <f t="shared" si="0"/>
        <v>109995099.99999999</v>
      </c>
      <c r="U10" s="81">
        <v>209999999.99999949</v>
      </c>
      <c r="V10" s="82">
        <v>89771300.000000015</v>
      </c>
      <c r="W10" s="81">
        <f t="shared" si="1"/>
        <v>662998486.23935878</v>
      </c>
      <c r="X10" s="82">
        <f t="shared" si="2"/>
        <v>199766400</v>
      </c>
      <c r="Y10" s="10"/>
      <c r="Z10" s="11"/>
    </row>
    <row r="11" spans="1:26" s="3" customFormat="1" x14ac:dyDescent="0.3">
      <c r="A11" s="4">
        <v>5</v>
      </c>
      <c r="B11" s="78" t="s">
        <v>152</v>
      </c>
      <c r="C11" s="81">
        <v>29999999.999999993</v>
      </c>
      <c r="D11" s="82">
        <v>11222900.000000002</v>
      </c>
      <c r="E11" s="81">
        <v>6000000</v>
      </c>
      <c r="F11" s="82">
        <v>4734300</v>
      </c>
      <c r="G11" s="81">
        <v>0</v>
      </c>
      <c r="H11" s="82">
        <v>0</v>
      </c>
      <c r="I11" s="81">
        <v>218340.61135371181</v>
      </c>
      <c r="J11" s="82">
        <v>31100</v>
      </c>
      <c r="K11" s="81">
        <v>1004366.8122270741</v>
      </c>
      <c r="L11" s="82">
        <v>65800</v>
      </c>
      <c r="M11" s="81">
        <v>43668.122270742351</v>
      </c>
      <c r="N11" s="82">
        <v>5400</v>
      </c>
      <c r="O11" s="81">
        <v>34934.497816593881</v>
      </c>
      <c r="P11" s="82">
        <v>0</v>
      </c>
      <c r="Q11" s="81">
        <v>698689.95633187762</v>
      </c>
      <c r="R11" s="82">
        <v>0</v>
      </c>
      <c r="S11" s="81">
        <f t="shared" si="0"/>
        <v>37999999.999999993</v>
      </c>
      <c r="T11" s="82">
        <f t="shared" si="0"/>
        <v>16059500.000000002</v>
      </c>
      <c r="U11" s="81">
        <v>12000000</v>
      </c>
      <c r="V11" s="82">
        <v>4492800</v>
      </c>
      <c r="W11" s="81">
        <f t="shared" si="1"/>
        <v>49999999.999999993</v>
      </c>
      <c r="X11" s="82">
        <f t="shared" si="2"/>
        <v>20552300</v>
      </c>
      <c r="Y11" s="10"/>
      <c r="Z11" s="11"/>
    </row>
    <row r="12" spans="1:26" s="3" customFormat="1" x14ac:dyDescent="0.3">
      <c r="A12" s="4">
        <v>6</v>
      </c>
      <c r="B12" s="78" t="s">
        <v>7</v>
      </c>
      <c r="C12" s="81">
        <v>140000000</v>
      </c>
      <c r="D12" s="82">
        <v>43218200.000000007</v>
      </c>
      <c r="E12" s="81">
        <v>45000000.000000007</v>
      </c>
      <c r="F12" s="82">
        <v>8564400</v>
      </c>
      <c r="G12" s="81">
        <v>0</v>
      </c>
      <c r="H12" s="82">
        <v>0</v>
      </c>
      <c r="I12" s="81">
        <v>545851.52838427946</v>
      </c>
      <c r="J12" s="82">
        <v>60300</v>
      </c>
      <c r="K12" s="81">
        <v>2510917.0305676847</v>
      </c>
      <c r="L12" s="82">
        <v>64900</v>
      </c>
      <c r="M12" s="81">
        <v>109170.30567685586</v>
      </c>
      <c r="N12" s="82">
        <v>0</v>
      </c>
      <c r="O12" s="81">
        <v>87336.244541484688</v>
      </c>
      <c r="P12" s="82">
        <v>0</v>
      </c>
      <c r="Q12" s="81">
        <v>1746724.8908296938</v>
      </c>
      <c r="R12" s="82">
        <v>0</v>
      </c>
      <c r="S12" s="81">
        <f t="shared" si="0"/>
        <v>190000000</v>
      </c>
      <c r="T12" s="82">
        <f t="shared" si="0"/>
        <v>51907800.000000007</v>
      </c>
      <c r="U12" s="81">
        <v>139999999.99999994</v>
      </c>
      <c r="V12" s="82">
        <v>57837799.999999985</v>
      </c>
      <c r="W12" s="81">
        <f t="shared" si="1"/>
        <v>329999999.99999994</v>
      </c>
      <c r="X12" s="82">
        <f t="shared" si="2"/>
        <v>109745600</v>
      </c>
      <c r="Y12" s="10"/>
      <c r="Z12" s="11"/>
    </row>
    <row r="13" spans="1:26" s="3" customFormat="1" x14ac:dyDescent="0.3">
      <c r="A13" s="4">
        <v>7</v>
      </c>
      <c r="B13" s="78" t="s">
        <v>8</v>
      </c>
      <c r="C13" s="81">
        <v>44000000.000000007</v>
      </c>
      <c r="D13" s="82">
        <v>15486900</v>
      </c>
      <c r="E13" s="81">
        <v>4999999.9999999981</v>
      </c>
      <c r="F13" s="82">
        <v>779400.00000000012</v>
      </c>
      <c r="G13" s="81">
        <v>180000</v>
      </c>
      <c r="H13" s="82">
        <v>0</v>
      </c>
      <c r="I13" s="81">
        <v>307860.26200873364</v>
      </c>
      <c r="J13" s="82">
        <v>16500</v>
      </c>
      <c r="K13" s="81">
        <v>1416157.2052401744</v>
      </c>
      <c r="L13" s="82">
        <v>171400</v>
      </c>
      <c r="M13" s="81">
        <v>61572.052401746718</v>
      </c>
      <c r="N13" s="82">
        <v>0</v>
      </c>
      <c r="O13" s="81">
        <v>49257.641921397371</v>
      </c>
      <c r="P13" s="82">
        <v>0</v>
      </c>
      <c r="Q13" s="81">
        <v>985152.83842794748</v>
      </c>
      <c r="R13" s="82">
        <v>700.00000000000011</v>
      </c>
      <c r="S13" s="81">
        <f t="shared" si="0"/>
        <v>52000000.000000007</v>
      </c>
      <c r="T13" s="82">
        <f t="shared" si="0"/>
        <v>16454900</v>
      </c>
      <c r="U13" s="81">
        <v>10000000</v>
      </c>
      <c r="V13" s="82">
        <v>2692700.0000000005</v>
      </c>
      <c r="W13" s="81">
        <f t="shared" si="1"/>
        <v>62000000.000000007</v>
      </c>
      <c r="X13" s="82">
        <f t="shared" si="2"/>
        <v>19147600</v>
      </c>
      <c r="Y13" s="10"/>
      <c r="Z13" s="11"/>
    </row>
    <row r="14" spans="1:26" s="3" customFormat="1" x14ac:dyDescent="0.3">
      <c r="A14" s="4">
        <v>8</v>
      </c>
      <c r="B14" s="78" t="s">
        <v>153</v>
      </c>
      <c r="C14" s="81">
        <v>500000.00000000006</v>
      </c>
      <c r="D14" s="82">
        <v>32899.999999999993</v>
      </c>
      <c r="E14" s="81">
        <v>799999.99999999988</v>
      </c>
      <c r="F14" s="82">
        <v>25700</v>
      </c>
      <c r="G14" s="81">
        <v>0</v>
      </c>
      <c r="H14" s="82">
        <v>0</v>
      </c>
      <c r="I14" s="81">
        <v>185589.51965065495</v>
      </c>
      <c r="J14" s="82">
        <v>100</v>
      </c>
      <c r="K14" s="81">
        <v>853711.79039301293</v>
      </c>
      <c r="L14" s="82">
        <v>7300</v>
      </c>
      <c r="M14" s="81">
        <v>37117.903930130989</v>
      </c>
      <c r="N14" s="82">
        <v>0</v>
      </c>
      <c r="O14" s="81">
        <v>29694.323144104797</v>
      </c>
      <c r="P14" s="82">
        <v>0</v>
      </c>
      <c r="Q14" s="81">
        <v>593886.46288209583</v>
      </c>
      <c r="R14" s="82">
        <v>0</v>
      </c>
      <c r="S14" s="81">
        <f t="shared" si="0"/>
        <v>2999999.9999999995</v>
      </c>
      <c r="T14" s="82">
        <f t="shared" si="0"/>
        <v>66000</v>
      </c>
      <c r="U14" s="81">
        <v>1999999.9999999991</v>
      </c>
      <c r="V14" s="82">
        <v>124699.99999999999</v>
      </c>
      <c r="W14" s="81">
        <f t="shared" si="1"/>
        <v>4999999.9999999981</v>
      </c>
      <c r="X14" s="82">
        <f t="shared" si="2"/>
        <v>190700</v>
      </c>
      <c r="Y14" s="10"/>
      <c r="Z14" s="11"/>
    </row>
    <row r="15" spans="1:26" s="3" customFormat="1" x14ac:dyDescent="0.3">
      <c r="A15" s="4">
        <v>9</v>
      </c>
      <c r="B15" s="78" t="s">
        <v>10</v>
      </c>
      <c r="C15" s="81">
        <v>10000000</v>
      </c>
      <c r="D15" s="82">
        <v>5531099.9999999991</v>
      </c>
      <c r="E15" s="81">
        <v>10000000.000000002</v>
      </c>
      <c r="F15" s="82">
        <v>3538699.9999999995</v>
      </c>
      <c r="G15" s="81">
        <v>0</v>
      </c>
      <c r="H15" s="82">
        <v>0</v>
      </c>
      <c r="I15" s="81">
        <v>218340.37221113002</v>
      </c>
      <c r="J15" s="82">
        <v>36900</v>
      </c>
      <c r="K15" s="81">
        <v>1004365.7121711979</v>
      </c>
      <c r="L15" s="82">
        <v>97100.000000000015</v>
      </c>
      <c r="M15" s="81">
        <v>43668.074442225989</v>
      </c>
      <c r="N15" s="82">
        <v>0</v>
      </c>
      <c r="O15" s="81">
        <v>34934.459553780791</v>
      </c>
      <c r="P15" s="82">
        <v>0</v>
      </c>
      <c r="Q15" s="81">
        <v>698689.19107561582</v>
      </c>
      <c r="R15" s="82">
        <v>400</v>
      </c>
      <c r="S15" s="81">
        <f t="shared" si="0"/>
        <v>21999997.809453953</v>
      </c>
      <c r="T15" s="82">
        <f t="shared" si="0"/>
        <v>9204199.9999999981</v>
      </c>
      <c r="U15" s="81">
        <v>38000000</v>
      </c>
      <c r="V15" s="82">
        <v>5204000.0000000009</v>
      </c>
      <c r="W15" s="81">
        <f>S15+U15+1.8</f>
        <v>59999999.609453946</v>
      </c>
      <c r="X15" s="82">
        <f t="shared" si="2"/>
        <v>14408200</v>
      </c>
      <c r="Y15" s="10"/>
      <c r="Z15" s="11"/>
    </row>
    <row r="16" spans="1:26" s="3" customFormat="1" x14ac:dyDescent="0.3">
      <c r="A16" s="4">
        <v>10</v>
      </c>
      <c r="B16" s="78" t="s">
        <v>154</v>
      </c>
      <c r="C16" s="81">
        <v>3999999.9999999995</v>
      </c>
      <c r="D16" s="82">
        <v>810700.00000000012</v>
      </c>
      <c r="E16" s="81">
        <v>3500000.0000000005</v>
      </c>
      <c r="F16" s="82">
        <v>391200.00000000006</v>
      </c>
      <c r="G16" s="81">
        <v>190000</v>
      </c>
      <c r="H16" s="82">
        <v>0</v>
      </c>
      <c r="I16" s="81">
        <v>938181.85633853835</v>
      </c>
      <c r="J16" s="82">
        <v>7400</v>
      </c>
      <c r="K16" s="81">
        <v>4315636.539157276</v>
      </c>
      <c r="L16" s="82">
        <v>62400</v>
      </c>
      <c r="M16" s="81">
        <v>197636.37126770764</v>
      </c>
      <c r="N16" s="82">
        <v>0</v>
      </c>
      <c r="O16" s="81">
        <v>154109.09701416615</v>
      </c>
      <c r="P16" s="82">
        <v>800</v>
      </c>
      <c r="Q16" s="81">
        <v>2700681.9402833222</v>
      </c>
      <c r="R16" s="82">
        <v>1202200</v>
      </c>
      <c r="S16" s="81">
        <f t="shared" si="0"/>
        <v>15996245.80406101</v>
      </c>
      <c r="T16" s="82">
        <f t="shared" si="0"/>
        <v>2474700</v>
      </c>
      <c r="U16" s="81">
        <v>8000000</v>
      </c>
      <c r="V16" s="82">
        <v>1290000</v>
      </c>
      <c r="W16" s="81">
        <f t="shared" si="1"/>
        <v>23996245.80406101</v>
      </c>
      <c r="X16" s="82">
        <f t="shared" si="2"/>
        <v>3764700</v>
      </c>
      <c r="Y16" s="10"/>
      <c r="Z16" s="11"/>
    </row>
    <row r="17" spans="1:26" s="3" customFormat="1" x14ac:dyDescent="0.3">
      <c r="A17" s="4">
        <v>11</v>
      </c>
      <c r="B17" s="78" t="s">
        <v>11</v>
      </c>
      <c r="C17" s="81">
        <v>474999599.590213</v>
      </c>
      <c r="D17" s="82">
        <v>229770699.99999997</v>
      </c>
      <c r="E17" s="81">
        <v>137998313.70649835</v>
      </c>
      <c r="F17" s="82">
        <v>72351300.000000015</v>
      </c>
      <c r="G17" s="81">
        <v>2484300</v>
      </c>
      <c r="H17" s="82">
        <v>0</v>
      </c>
      <c r="I17" s="81">
        <v>2834199.0911707883</v>
      </c>
      <c r="J17" s="82">
        <v>3439200</v>
      </c>
      <c r="K17" s="81">
        <v>10707281.226320919</v>
      </c>
      <c r="L17" s="82">
        <v>381200</v>
      </c>
      <c r="M17" s="81">
        <v>529061.54619849834</v>
      </c>
      <c r="N17" s="82">
        <v>22700</v>
      </c>
      <c r="O17" s="81">
        <v>447012.04081691697</v>
      </c>
      <c r="P17" s="82">
        <v>0</v>
      </c>
      <c r="Q17" s="81">
        <v>5004688.2713084798</v>
      </c>
      <c r="R17" s="82">
        <v>0</v>
      </c>
      <c r="S17" s="81">
        <f t="shared" si="0"/>
        <v>635004455.47252703</v>
      </c>
      <c r="T17" s="82">
        <f t="shared" si="0"/>
        <v>305965100</v>
      </c>
      <c r="U17" s="81">
        <v>229999400.00000003</v>
      </c>
      <c r="V17" s="82">
        <v>160491200</v>
      </c>
      <c r="W17" s="81">
        <f>S17+U17-1</f>
        <v>865003854.47252703</v>
      </c>
      <c r="X17" s="82">
        <f t="shared" si="2"/>
        <v>466456300</v>
      </c>
      <c r="Y17" s="10"/>
      <c r="Z17" s="11"/>
    </row>
    <row r="18" spans="1:26" s="3" customFormat="1" x14ac:dyDescent="0.3">
      <c r="A18" s="4">
        <v>12</v>
      </c>
      <c r="B18" s="78" t="s">
        <v>12</v>
      </c>
      <c r="C18" s="81">
        <v>460000400.00000018</v>
      </c>
      <c r="D18" s="82">
        <v>139014700</v>
      </c>
      <c r="E18" s="81">
        <v>146001685.81335536</v>
      </c>
      <c r="F18" s="82">
        <v>93255200</v>
      </c>
      <c r="G18" s="81">
        <v>4405700</v>
      </c>
      <c r="H18" s="82">
        <v>150000</v>
      </c>
      <c r="I18" s="81">
        <v>4082417.0346803912</v>
      </c>
      <c r="J18" s="82">
        <v>789599.99999999988</v>
      </c>
      <c r="K18" s="81">
        <v>21981928.206561755</v>
      </c>
      <c r="L18" s="82">
        <v>2447200</v>
      </c>
      <c r="M18" s="81">
        <v>843020.82378530409</v>
      </c>
      <c r="N18" s="82">
        <v>0</v>
      </c>
      <c r="O18" s="81">
        <v>682419.8366442892</v>
      </c>
      <c r="P18" s="82">
        <v>42400</v>
      </c>
      <c r="Q18" s="81">
        <v>7008180.2010294814</v>
      </c>
      <c r="R18" s="82">
        <v>0</v>
      </c>
      <c r="S18" s="81">
        <f t="shared" si="0"/>
        <v>645005751.91605675</v>
      </c>
      <c r="T18" s="82">
        <f t="shared" si="0"/>
        <v>235699100</v>
      </c>
      <c r="U18" s="81">
        <v>244998311.69405839</v>
      </c>
      <c r="V18" s="82">
        <v>156472299.99999997</v>
      </c>
      <c r="W18" s="81">
        <f t="shared" si="1"/>
        <v>890004063.61011517</v>
      </c>
      <c r="X18" s="82">
        <f t="shared" si="2"/>
        <v>392171400</v>
      </c>
      <c r="Y18" s="10"/>
      <c r="Z18" s="11"/>
    </row>
    <row r="19" spans="1:26" s="3" customFormat="1" x14ac:dyDescent="0.3">
      <c r="A19" s="139" t="s">
        <v>13</v>
      </c>
      <c r="B19" s="140"/>
      <c r="C19" s="8">
        <f>SUM(C7:C18)</f>
        <v>1726999999.5902131</v>
      </c>
      <c r="D19" s="83">
        <f>SUM(D7:D18)</f>
        <v>601585300</v>
      </c>
      <c r="E19" s="8">
        <f t="shared" ref="E19:R19" si="3">SUM(E7:E18)</f>
        <v>446299999.51985371</v>
      </c>
      <c r="F19" s="83">
        <f t="shared" si="3"/>
        <v>218513900</v>
      </c>
      <c r="G19" s="8">
        <f t="shared" si="3"/>
        <v>8875000</v>
      </c>
      <c r="H19" s="83">
        <f t="shared" si="3"/>
        <v>150000</v>
      </c>
      <c r="I19" s="8">
        <f t="shared" si="3"/>
        <v>10901029.865247946</v>
      </c>
      <c r="J19" s="83">
        <f t="shared" si="3"/>
        <v>4781000</v>
      </c>
      <c r="K19" s="8">
        <f t="shared" si="3"/>
        <v>51017512.634107806</v>
      </c>
      <c r="L19" s="83">
        <f t="shared" si="3"/>
        <v>4127700</v>
      </c>
      <c r="M19" s="8">
        <f t="shared" si="3"/>
        <v>2178965.1178631559</v>
      </c>
      <c r="N19" s="83">
        <f t="shared" si="3"/>
        <v>31500</v>
      </c>
      <c r="O19" s="8">
        <f t="shared" si="3"/>
        <v>1770938.0757646891</v>
      </c>
      <c r="P19" s="83">
        <f t="shared" si="3"/>
        <v>50400</v>
      </c>
      <c r="Q19" s="8">
        <f t="shared" si="3"/>
        <v>24461492.438407615</v>
      </c>
      <c r="R19" s="83">
        <f t="shared" si="3"/>
        <v>1316800</v>
      </c>
      <c r="S19" s="8">
        <f t="shared" si="0"/>
        <v>2272504937.2414579</v>
      </c>
      <c r="T19" s="83">
        <f t="shared" si="0"/>
        <v>830556600</v>
      </c>
      <c r="U19" s="8">
        <f t="shared" ref="U19:V19" si="4">SUM(U7:U18)</f>
        <v>976501711.69405782</v>
      </c>
      <c r="V19" s="83">
        <f t="shared" si="4"/>
        <v>512540300</v>
      </c>
      <c r="W19" s="8">
        <f>SUM(W7:W18)</f>
        <v>3249006649.7355156</v>
      </c>
      <c r="X19" s="83">
        <f t="shared" si="2"/>
        <v>1343096900</v>
      </c>
      <c r="Y19" s="10"/>
      <c r="Z19" s="11"/>
    </row>
    <row r="20" spans="1:26" s="3" customFormat="1" x14ac:dyDescent="0.3">
      <c r="A20" s="4">
        <v>13</v>
      </c>
      <c r="B20" s="78" t="s">
        <v>14</v>
      </c>
      <c r="C20" s="81">
        <v>45000000.000000007</v>
      </c>
      <c r="D20" s="82">
        <v>23185400</v>
      </c>
      <c r="E20" s="81">
        <v>70000000.000000015</v>
      </c>
      <c r="F20" s="82">
        <v>35348000</v>
      </c>
      <c r="G20" s="81">
        <v>60000</v>
      </c>
      <c r="H20" s="82">
        <v>0</v>
      </c>
      <c r="I20" s="81">
        <v>757641.92139737995</v>
      </c>
      <c r="J20" s="82">
        <v>35400</v>
      </c>
      <c r="K20" s="81">
        <v>3485152.8384279474</v>
      </c>
      <c r="L20" s="82">
        <v>128800.00000000001</v>
      </c>
      <c r="M20" s="81">
        <v>151528.38427947598</v>
      </c>
      <c r="N20" s="82">
        <v>0</v>
      </c>
      <c r="O20" s="81">
        <v>121222.70742358078</v>
      </c>
      <c r="P20" s="82">
        <v>0</v>
      </c>
      <c r="Q20" s="81">
        <v>2424454.1484716157</v>
      </c>
      <c r="R20" s="82">
        <v>3600</v>
      </c>
      <c r="S20" s="81">
        <f t="shared" si="0"/>
        <v>122000000.00000003</v>
      </c>
      <c r="T20" s="82">
        <f t="shared" si="0"/>
        <v>58701200</v>
      </c>
      <c r="U20" s="81">
        <v>18000000.000000004</v>
      </c>
      <c r="V20" s="82">
        <v>20354900</v>
      </c>
      <c r="W20" s="81">
        <f t="shared" si="1"/>
        <v>140000000.00000003</v>
      </c>
      <c r="X20" s="82">
        <f t="shared" si="2"/>
        <v>79056100</v>
      </c>
      <c r="Y20" s="10"/>
      <c r="Z20" s="11"/>
    </row>
    <row r="21" spans="1:26" s="3" customFormat="1" x14ac:dyDescent="0.3">
      <c r="A21" s="5">
        <v>14</v>
      </c>
      <c r="B21" s="78" t="s">
        <v>15</v>
      </c>
      <c r="C21" s="81">
        <v>799999.99999999988</v>
      </c>
      <c r="D21" s="82">
        <v>300000</v>
      </c>
      <c r="E21" s="81">
        <v>1000000.0000000001</v>
      </c>
      <c r="F21" s="82">
        <v>196300</v>
      </c>
      <c r="G21" s="81">
        <v>0</v>
      </c>
      <c r="H21" s="82">
        <v>0</v>
      </c>
      <c r="I21" s="81">
        <v>1345792.9059796606</v>
      </c>
      <c r="J21" s="82">
        <v>0</v>
      </c>
      <c r="K21" s="81">
        <v>6230647.3675064407</v>
      </c>
      <c r="L21" s="82">
        <v>25200</v>
      </c>
      <c r="M21" s="81">
        <v>269158.58119593223</v>
      </c>
      <c r="N21" s="82">
        <v>0</v>
      </c>
      <c r="O21" s="81">
        <v>219326.86495674576</v>
      </c>
      <c r="P21" s="82">
        <v>0</v>
      </c>
      <c r="Q21" s="81">
        <v>4035074.2803612179</v>
      </c>
      <c r="R21" s="82">
        <v>2667700</v>
      </c>
      <c r="S21" s="81">
        <f t="shared" si="0"/>
        <v>13899999.999999998</v>
      </c>
      <c r="T21" s="82">
        <f t="shared" si="0"/>
        <v>3189200</v>
      </c>
      <c r="U21" s="81">
        <v>8100000</v>
      </c>
      <c r="V21" s="82">
        <v>1712400</v>
      </c>
      <c r="W21" s="81">
        <f t="shared" si="1"/>
        <v>22000000</v>
      </c>
      <c r="X21" s="82">
        <f t="shared" si="2"/>
        <v>4901600</v>
      </c>
      <c r="Y21" s="10"/>
      <c r="Z21" s="11"/>
    </row>
    <row r="22" spans="1:26" s="3" customFormat="1" x14ac:dyDescent="0.3">
      <c r="A22" s="4">
        <v>15</v>
      </c>
      <c r="B22" s="78" t="s">
        <v>155</v>
      </c>
      <c r="C22" s="81">
        <v>12999999.999999996</v>
      </c>
      <c r="D22" s="82">
        <v>9648500</v>
      </c>
      <c r="E22" s="81">
        <v>199999.99999999997</v>
      </c>
      <c r="F22" s="82">
        <v>80000</v>
      </c>
      <c r="G22" s="81">
        <v>0</v>
      </c>
      <c r="H22" s="82">
        <v>0</v>
      </c>
      <c r="I22" s="81">
        <v>141921.39737991267</v>
      </c>
      <c r="J22" s="82">
        <v>0</v>
      </c>
      <c r="K22" s="81">
        <v>652838.42794759816</v>
      </c>
      <c r="L22" s="82">
        <v>0</v>
      </c>
      <c r="M22" s="81">
        <v>28384.279475982534</v>
      </c>
      <c r="N22" s="82">
        <v>0</v>
      </c>
      <c r="O22" s="81">
        <v>22707.423580786024</v>
      </c>
      <c r="P22" s="82">
        <v>200</v>
      </c>
      <c r="Q22" s="81">
        <v>454148.47161572054</v>
      </c>
      <c r="R22" s="82">
        <v>400</v>
      </c>
      <c r="S22" s="81">
        <f t="shared" si="0"/>
        <v>14499999.999999996</v>
      </c>
      <c r="T22" s="82">
        <f t="shared" si="0"/>
        <v>9729100</v>
      </c>
      <c r="U22" s="81">
        <v>1500000</v>
      </c>
      <c r="V22" s="82">
        <v>588300</v>
      </c>
      <c r="W22" s="81">
        <f t="shared" si="1"/>
        <v>15999999.999999996</v>
      </c>
      <c r="X22" s="82">
        <f t="shared" si="2"/>
        <v>10317400</v>
      </c>
      <c r="Y22" s="10"/>
      <c r="Z22" s="11"/>
    </row>
    <row r="23" spans="1:26" s="3" customFormat="1" x14ac:dyDescent="0.3">
      <c r="A23" s="5">
        <v>16</v>
      </c>
      <c r="B23" s="78" t="s">
        <v>156</v>
      </c>
      <c r="C23" s="81">
        <v>1999999.9999999998</v>
      </c>
      <c r="D23" s="82">
        <v>956200</v>
      </c>
      <c r="E23" s="81">
        <v>3000000.0000000005</v>
      </c>
      <c r="F23" s="82">
        <v>226600</v>
      </c>
      <c r="G23" s="81">
        <v>0</v>
      </c>
      <c r="H23" s="82">
        <v>0</v>
      </c>
      <c r="I23" s="81">
        <v>109170.3056768559</v>
      </c>
      <c r="J23" s="82">
        <v>0</v>
      </c>
      <c r="K23" s="81">
        <v>502183.40611353726</v>
      </c>
      <c r="L23" s="82">
        <v>18600</v>
      </c>
      <c r="M23" s="81">
        <v>21834.061135371183</v>
      </c>
      <c r="N23" s="82">
        <v>0</v>
      </c>
      <c r="O23" s="81">
        <v>17467.248908296944</v>
      </c>
      <c r="P23" s="82">
        <v>0</v>
      </c>
      <c r="Q23" s="81">
        <v>349344.97816593893</v>
      </c>
      <c r="R23" s="82">
        <v>1400.0000000000002</v>
      </c>
      <c r="S23" s="81">
        <f t="shared" si="0"/>
        <v>6000000.0000000009</v>
      </c>
      <c r="T23" s="82">
        <f t="shared" si="0"/>
        <v>1202800</v>
      </c>
      <c r="U23" s="81">
        <v>6000000.0000000019</v>
      </c>
      <c r="V23" s="82">
        <v>1393800</v>
      </c>
      <c r="W23" s="81">
        <f t="shared" si="1"/>
        <v>12000000.000000004</v>
      </c>
      <c r="X23" s="82">
        <f t="shared" si="2"/>
        <v>2596600</v>
      </c>
      <c r="Y23" s="10"/>
      <c r="Z23" s="11"/>
    </row>
    <row r="24" spans="1:26" s="3" customFormat="1" x14ac:dyDescent="0.3">
      <c r="A24" s="4">
        <v>17</v>
      </c>
      <c r="B24" s="78" t="s">
        <v>98</v>
      </c>
      <c r="C24" s="81">
        <v>1500000.0000000002</v>
      </c>
      <c r="D24" s="82">
        <v>491699.99999999994</v>
      </c>
      <c r="E24" s="81">
        <v>1500000</v>
      </c>
      <c r="F24" s="82">
        <v>84600.000000000015</v>
      </c>
      <c r="G24" s="81">
        <v>0</v>
      </c>
      <c r="H24" s="82">
        <v>0</v>
      </c>
      <c r="I24" s="81">
        <v>109170.3056768559</v>
      </c>
      <c r="J24" s="82">
        <v>0</v>
      </c>
      <c r="K24" s="81">
        <v>502183.40611353709</v>
      </c>
      <c r="L24" s="82">
        <v>16800</v>
      </c>
      <c r="M24" s="81">
        <v>21834.061135371172</v>
      </c>
      <c r="N24" s="82">
        <v>0</v>
      </c>
      <c r="O24" s="81">
        <v>17467.24890829694</v>
      </c>
      <c r="P24" s="82">
        <v>0</v>
      </c>
      <c r="Q24" s="81">
        <v>349344.97816593875</v>
      </c>
      <c r="R24" s="82">
        <v>161700.00000000003</v>
      </c>
      <c r="S24" s="81">
        <f t="shared" si="0"/>
        <v>4000000</v>
      </c>
      <c r="T24" s="82">
        <f t="shared" si="0"/>
        <v>754800</v>
      </c>
      <c r="U24" s="81">
        <v>1000000</v>
      </c>
      <c r="V24" s="82">
        <v>782400.00000000012</v>
      </c>
      <c r="W24" s="81">
        <f t="shared" si="1"/>
        <v>5000000</v>
      </c>
      <c r="X24" s="82">
        <f t="shared" si="2"/>
        <v>1537200</v>
      </c>
      <c r="Y24" s="10"/>
      <c r="Z24" s="11"/>
    </row>
    <row r="25" spans="1:26" s="3" customFormat="1" x14ac:dyDescent="0.3">
      <c r="A25" s="5">
        <v>18</v>
      </c>
      <c r="B25" s="78" t="s">
        <v>99</v>
      </c>
      <c r="C25" s="81">
        <v>999999.99999999988</v>
      </c>
      <c r="D25" s="82">
        <v>252000.00000000003</v>
      </c>
      <c r="E25" s="81">
        <v>800000</v>
      </c>
      <c r="F25" s="82">
        <v>157400</v>
      </c>
      <c r="G25" s="81">
        <v>0</v>
      </c>
      <c r="H25" s="82">
        <v>0</v>
      </c>
      <c r="I25" s="81">
        <v>240174.67248908296</v>
      </c>
      <c r="J25" s="82">
        <v>0</v>
      </c>
      <c r="K25" s="81">
        <v>1104803.4934497816</v>
      </c>
      <c r="L25" s="82">
        <v>2425500</v>
      </c>
      <c r="M25" s="81">
        <v>48034.934497816597</v>
      </c>
      <c r="N25" s="82">
        <v>22500</v>
      </c>
      <c r="O25" s="81">
        <v>38427.947598253275</v>
      </c>
      <c r="P25" s="82">
        <v>0</v>
      </c>
      <c r="Q25" s="81">
        <v>768558.95196506556</v>
      </c>
      <c r="R25" s="82">
        <v>0</v>
      </c>
      <c r="S25" s="81">
        <f t="shared" si="0"/>
        <v>4000000</v>
      </c>
      <c r="T25" s="82">
        <f t="shared" si="0"/>
        <v>2857400</v>
      </c>
      <c r="U25" s="81">
        <v>2000000</v>
      </c>
      <c r="V25" s="82">
        <v>732899.99999999988</v>
      </c>
      <c r="W25" s="81">
        <f t="shared" si="1"/>
        <v>6000000</v>
      </c>
      <c r="X25" s="82">
        <f t="shared" si="2"/>
        <v>3590300</v>
      </c>
      <c r="Y25" s="10"/>
      <c r="Z25" s="11"/>
    </row>
    <row r="26" spans="1:26" s="3" customFormat="1" x14ac:dyDescent="0.3">
      <c r="A26" s="4">
        <v>19</v>
      </c>
      <c r="B26" s="78" t="s">
        <v>157</v>
      </c>
      <c r="C26" s="81">
        <v>4000000</v>
      </c>
      <c r="D26" s="82">
        <v>1559100</v>
      </c>
      <c r="E26" s="81">
        <v>499999.99999999994</v>
      </c>
      <c r="F26" s="82">
        <v>45900</v>
      </c>
      <c r="G26" s="81">
        <v>0</v>
      </c>
      <c r="H26" s="82">
        <v>0</v>
      </c>
      <c r="I26" s="81">
        <v>54585.152838427974</v>
      </c>
      <c r="J26" s="82">
        <v>900</v>
      </c>
      <c r="K26" s="81">
        <v>251091.7030567686</v>
      </c>
      <c r="L26" s="82">
        <v>14500</v>
      </c>
      <c r="M26" s="81">
        <v>10917.030567685591</v>
      </c>
      <c r="N26" s="82">
        <v>0</v>
      </c>
      <c r="O26" s="81">
        <v>8733.6244541484702</v>
      </c>
      <c r="P26" s="82">
        <v>0</v>
      </c>
      <c r="Q26" s="81">
        <v>174672.48908296946</v>
      </c>
      <c r="R26" s="82">
        <v>0</v>
      </c>
      <c r="S26" s="81">
        <f t="shared" si="0"/>
        <v>5000000</v>
      </c>
      <c r="T26" s="82">
        <f t="shared" si="0"/>
        <v>1620400</v>
      </c>
      <c r="U26" s="81">
        <v>4000000.0000000005</v>
      </c>
      <c r="V26" s="82">
        <v>146600</v>
      </c>
      <c r="W26" s="81">
        <f t="shared" si="1"/>
        <v>9000000</v>
      </c>
      <c r="X26" s="82">
        <f t="shared" si="2"/>
        <v>1767000</v>
      </c>
      <c r="Y26" s="10"/>
      <c r="Z26" s="11"/>
    </row>
    <row r="27" spans="1:26" s="3" customFormat="1" x14ac:dyDescent="0.3">
      <c r="A27" s="5">
        <v>20</v>
      </c>
      <c r="B27" s="78" t="s">
        <v>18</v>
      </c>
      <c r="C27" s="81">
        <v>14000000</v>
      </c>
      <c r="D27" s="82">
        <v>4362600</v>
      </c>
      <c r="E27" s="81">
        <v>1999999.9999999998</v>
      </c>
      <c r="F27" s="82">
        <v>1279700</v>
      </c>
      <c r="G27" s="81">
        <v>0</v>
      </c>
      <c r="H27" s="82">
        <v>0</v>
      </c>
      <c r="I27" s="81">
        <v>218340.61135371175</v>
      </c>
      <c r="J27" s="82">
        <v>700.00000000000011</v>
      </c>
      <c r="K27" s="81">
        <v>1004366.8122270739</v>
      </c>
      <c r="L27" s="82">
        <v>13799.999999999998</v>
      </c>
      <c r="M27" s="81">
        <v>43668.122270742344</v>
      </c>
      <c r="N27" s="82">
        <v>0</v>
      </c>
      <c r="O27" s="81">
        <v>34934.497816593881</v>
      </c>
      <c r="P27" s="82">
        <v>0</v>
      </c>
      <c r="Q27" s="81">
        <v>698689.9563318775</v>
      </c>
      <c r="R27" s="82">
        <v>137800</v>
      </c>
      <c r="S27" s="81">
        <f t="shared" si="0"/>
        <v>18000000</v>
      </c>
      <c r="T27" s="82">
        <f t="shared" si="0"/>
        <v>5794600</v>
      </c>
      <c r="U27" s="81">
        <v>5000000</v>
      </c>
      <c r="V27" s="82">
        <v>4837100</v>
      </c>
      <c r="W27" s="81">
        <f t="shared" si="1"/>
        <v>23000000</v>
      </c>
      <c r="X27" s="82">
        <f t="shared" si="2"/>
        <v>10631700</v>
      </c>
      <c r="Y27" s="10"/>
      <c r="Z27" s="11"/>
    </row>
    <row r="28" spans="1:26" s="3" customFormat="1" x14ac:dyDescent="0.3">
      <c r="A28" s="4">
        <v>21</v>
      </c>
      <c r="B28" s="78" t="s">
        <v>158</v>
      </c>
      <c r="C28" s="81">
        <v>62999999.999999993</v>
      </c>
      <c r="D28" s="82">
        <v>31719200</v>
      </c>
      <c r="E28" s="81">
        <v>109999999.99999999</v>
      </c>
      <c r="F28" s="82">
        <v>81628600</v>
      </c>
      <c r="G28" s="81">
        <v>2005000</v>
      </c>
      <c r="H28" s="82">
        <v>0</v>
      </c>
      <c r="I28" s="81">
        <v>326965.06550218345</v>
      </c>
      <c r="J28" s="82">
        <v>2700</v>
      </c>
      <c r="K28" s="81">
        <v>1504039.3013100438</v>
      </c>
      <c r="L28" s="82">
        <v>639300</v>
      </c>
      <c r="M28" s="81">
        <v>65393.013100436678</v>
      </c>
      <c r="N28" s="82">
        <v>0</v>
      </c>
      <c r="O28" s="81">
        <v>52314.410480349354</v>
      </c>
      <c r="P28" s="82">
        <v>0</v>
      </c>
      <c r="Q28" s="81">
        <v>1046288.2096069868</v>
      </c>
      <c r="R28" s="82">
        <v>8600</v>
      </c>
      <c r="S28" s="81">
        <f t="shared" si="0"/>
        <v>177999999.99999997</v>
      </c>
      <c r="T28" s="82">
        <f t="shared" si="0"/>
        <v>113998400</v>
      </c>
      <c r="U28" s="81">
        <v>172002082.99999997</v>
      </c>
      <c r="V28" s="82">
        <v>155044900</v>
      </c>
      <c r="W28" s="81">
        <f t="shared" si="1"/>
        <v>350002082.99999994</v>
      </c>
      <c r="X28" s="82">
        <f t="shared" si="2"/>
        <v>269043300</v>
      </c>
      <c r="Y28" s="10"/>
      <c r="Z28" s="11"/>
    </row>
    <row r="29" spans="1:26" s="3" customFormat="1" x14ac:dyDescent="0.3">
      <c r="A29" s="5">
        <v>22</v>
      </c>
      <c r="B29" s="78" t="s">
        <v>159</v>
      </c>
      <c r="C29" s="81">
        <v>24999999.999999996</v>
      </c>
      <c r="D29" s="82">
        <v>9853200</v>
      </c>
      <c r="E29" s="81">
        <v>75000000</v>
      </c>
      <c r="F29" s="82">
        <v>54950399.999999993</v>
      </c>
      <c r="G29" s="81">
        <v>40000</v>
      </c>
      <c r="H29" s="82">
        <v>200000</v>
      </c>
      <c r="I29" s="81">
        <v>541484.71615720529</v>
      </c>
      <c r="J29" s="82">
        <v>32700</v>
      </c>
      <c r="K29" s="81">
        <v>2490829.6943231439</v>
      </c>
      <c r="L29" s="82">
        <v>222100</v>
      </c>
      <c r="M29" s="81">
        <v>108296.94323144104</v>
      </c>
      <c r="N29" s="82">
        <v>0</v>
      </c>
      <c r="O29" s="81">
        <v>86637.554585152844</v>
      </c>
      <c r="P29" s="82">
        <v>0</v>
      </c>
      <c r="Q29" s="81">
        <v>1732751.0917030566</v>
      </c>
      <c r="R29" s="82">
        <v>0</v>
      </c>
      <c r="S29" s="81">
        <f t="shared" si="0"/>
        <v>105000000</v>
      </c>
      <c r="T29" s="82">
        <f t="shared" si="0"/>
        <v>65258399.999999993</v>
      </c>
      <c r="U29" s="81">
        <v>99999999.99999997</v>
      </c>
      <c r="V29" s="82">
        <v>74786000</v>
      </c>
      <c r="W29" s="81">
        <f t="shared" si="1"/>
        <v>204999999.99999997</v>
      </c>
      <c r="X29" s="82">
        <f t="shared" si="2"/>
        <v>140044400</v>
      </c>
      <c r="Y29" s="10"/>
      <c r="Z29" s="11"/>
    </row>
    <row r="30" spans="1:26" s="3" customFormat="1" x14ac:dyDescent="0.3">
      <c r="A30" s="4">
        <v>23</v>
      </c>
      <c r="B30" s="78" t="s">
        <v>160</v>
      </c>
      <c r="C30" s="81">
        <v>24000000</v>
      </c>
      <c r="D30" s="82">
        <v>4004099.9999999995</v>
      </c>
      <c r="E30" s="81">
        <v>3000000</v>
      </c>
      <c r="F30" s="82">
        <v>2183500</v>
      </c>
      <c r="G30" s="81">
        <v>0</v>
      </c>
      <c r="H30" s="82">
        <v>0</v>
      </c>
      <c r="I30" s="81">
        <v>109170.30567685593</v>
      </c>
      <c r="J30" s="82">
        <v>11200.000000000002</v>
      </c>
      <c r="K30" s="81">
        <v>502183.40611353732</v>
      </c>
      <c r="L30" s="82">
        <v>72900</v>
      </c>
      <c r="M30" s="81">
        <v>21834.061135371183</v>
      </c>
      <c r="N30" s="82">
        <v>6100</v>
      </c>
      <c r="O30" s="81">
        <v>17467.248908296948</v>
      </c>
      <c r="P30" s="82">
        <v>0</v>
      </c>
      <c r="Q30" s="81">
        <v>349344.97816593893</v>
      </c>
      <c r="R30" s="82">
        <v>0</v>
      </c>
      <c r="S30" s="81">
        <f t="shared" si="0"/>
        <v>28000000</v>
      </c>
      <c r="T30" s="82">
        <f t="shared" si="0"/>
        <v>6277800</v>
      </c>
      <c r="U30" s="81">
        <v>61999999.999999993</v>
      </c>
      <c r="V30" s="82">
        <v>16214400</v>
      </c>
      <c r="W30" s="81">
        <f t="shared" si="1"/>
        <v>90000000</v>
      </c>
      <c r="X30" s="82">
        <f t="shared" si="2"/>
        <v>22492200</v>
      </c>
      <c r="Y30" s="10"/>
      <c r="Z30" s="11"/>
    </row>
    <row r="31" spans="1:26" s="3" customFormat="1" x14ac:dyDescent="0.3">
      <c r="A31" s="5">
        <v>24</v>
      </c>
      <c r="B31" s="78" t="s">
        <v>161</v>
      </c>
      <c r="C31" s="81">
        <v>8000000.0000000037</v>
      </c>
      <c r="D31" s="82">
        <v>4187000</v>
      </c>
      <c r="E31" s="81">
        <v>7000000.0000000009</v>
      </c>
      <c r="F31" s="82">
        <v>3448900.0000000005</v>
      </c>
      <c r="G31" s="81">
        <v>0</v>
      </c>
      <c r="H31" s="82">
        <v>0</v>
      </c>
      <c r="I31" s="81">
        <v>163755.45851528383</v>
      </c>
      <c r="J31" s="82">
        <v>0</v>
      </c>
      <c r="K31" s="81">
        <v>753275.10917030554</v>
      </c>
      <c r="L31" s="82">
        <v>141200</v>
      </c>
      <c r="M31" s="81">
        <v>32751.091703056754</v>
      </c>
      <c r="N31" s="82">
        <v>2900</v>
      </c>
      <c r="O31" s="81">
        <v>26200.873362445411</v>
      </c>
      <c r="P31" s="82">
        <v>0</v>
      </c>
      <c r="Q31" s="81">
        <v>524017.46724890807</v>
      </c>
      <c r="R31" s="82">
        <v>0</v>
      </c>
      <c r="S31" s="81">
        <f t="shared" si="0"/>
        <v>16500000.000000004</v>
      </c>
      <c r="T31" s="82">
        <f t="shared" si="0"/>
        <v>7780000</v>
      </c>
      <c r="U31" s="81">
        <v>23500000</v>
      </c>
      <c r="V31" s="82">
        <v>7523100.0000000019</v>
      </c>
      <c r="W31" s="81">
        <f t="shared" si="1"/>
        <v>40000000</v>
      </c>
      <c r="X31" s="82">
        <f t="shared" si="2"/>
        <v>15303100.000000002</v>
      </c>
      <c r="Y31" s="10"/>
      <c r="Z31" s="11"/>
    </row>
    <row r="32" spans="1:26" s="3" customFormat="1" x14ac:dyDescent="0.3">
      <c r="A32" s="4">
        <v>25</v>
      </c>
      <c r="B32" s="78" t="s">
        <v>162</v>
      </c>
      <c r="C32" s="81">
        <v>5000000.0000000019</v>
      </c>
      <c r="D32" s="82">
        <v>1114900</v>
      </c>
      <c r="E32" s="81">
        <v>20000000</v>
      </c>
      <c r="F32" s="82">
        <v>5181600</v>
      </c>
      <c r="G32" s="81">
        <v>0</v>
      </c>
      <c r="H32" s="82">
        <v>0</v>
      </c>
      <c r="I32" s="81">
        <v>109170.3056768559</v>
      </c>
      <c r="J32" s="82">
        <v>0</v>
      </c>
      <c r="K32" s="81">
        <v>502183.40611353709</v>
      </c>
      <c r="L32" s="82">
        <v>37900</v>
      </c>
      <c r="M32" s="81">
        <v>21834.061135371176</v>
      </c>
      <c r="N32" s="82">
        <v>0</v>
      </c>
      <c r="O32" s="81">
        <v>17467.24890829694</v>
      </c>
      <c r="P32" s="82">
        <v>0</v>
      </c>
      <c r="Q32" s="81">
        <v>349344.97816593881</v>
      </c>
      <c r="R32" s="82">
        <v>0</v>
      </c>
      <c r="S32" s="81">
        <f t="shared" si="0"/>
        <v>26000000</v>
      </c>
      <c r="T32" s="82">
        <f t="shared" si="0"/>
        <v>6334400</v>
      </c>
      <c r="U32" s="81">
        <v>28000000.000000004</v>
      </c>
      <c r="V32" s="82">
        <v>6128600</v>
      </c>
      <c r="W32" s="81">
        <f t="shared" si="1"/>
        <v>54000000</v>
      </c>
      <c r="X32" s="82">
        <f t="shared" si="2"/>
        <v>12463000</v>
      </c>
      <c r="Y32" s="10"/>
      <c r="Z32" s="11"/>
    </row>
    <row r="33" spans="1:26" s="3" customFormat="1" x14ac:dyDescent="0.3">
      <c r="A33" s="5">
        <v>26</v>
      </c>
      <c r="B33" s="78" t="s">
        <v>20</v>
      </c>
      <c r="C33" s="81">
        <v>3000000</v>
      </c>
      <c r="D33" s="82">
        <v>1971199.9999999998</v>
      </c>
      <c r="E33" s="81">
        <v>2500000</v>
      </c>
      <c r="F33" s="82">
        <v>5666000</v>
      </c>
      <c r="G33" s="81">
        <v>0</v>
      </c>
      <c r="H33" s="82">
        <v>0</v>
      </c>
      <c r="I33" s="81">
        <v>54585.152838427937</v>
      </c>
      <c r="J33" s="82">
        <v>5600.0000000000009</v>
      </c>
      <c r="K33" s="81">
        <v>251091.70305676851</v>
      </c>
      <c r="L33" s="82">
        <v>30900</v>
      </c>
      <c r="M33" s="81">
        <v>10917.030567685591</v>
      </c>
      <c r="N33" s="82">
        <v>0</v>
      </c>
      <c r="O33" s="81">
        <v>8733.6244541484702</v>
      </c>
      <c r="P33" s="82">
        <v>0</v>
      </c>
      <c r="Q33" s="81">
        <v>174672.48908296946</v>
      </c>
      <c r="R33" s="82">
        <v>1343700</v>
      </c>
      <c r="S33" s="81">
        <f t="shared" si="0"/>
        <v>6000000</v>
      </c>
      <c r="T33" s="82">
        <f t="shared" si="0"/>
        <v>9017400</v>
      </c>
      <c r="U33" s="81">
        <v>9000000.0000000019</v>
      </c>
      <c r="V33" s="82">
        <v>3833699.9999999995</v>
      </c>
      <c r="W33" s="81">
        <f t="shared" si="1"/>
        <v>15000000.000000002</v>
      </c>
      <c r="X33" s="82">
        <f t="shared" si="2"/>
        <v>12851100</v>
      </c>
      <c r="Y33" s="10"/>
      <c r="Z33" s="11"/>
    </row>
    <row r="34" spans="1:26" s="3" customFormat="1" x14ac:dyDescent="0.3">
      <c r="A34" s="4">
        <v>27</v>
      </c>
      <c r="B34" s="78" t="s">
        <v>21</v>
      </c>
      <c r="C34" s="81">
        <v>30000000.000000004</v>
      </c>
      <c r="D34" s="82">
        <v>11588700.000000002</v>
      </c>
      <c r="E34" s="81">
        <v>5000000</v>
      </c>
      <c r="F34" s="82">
        <v>1742099.9999999998</v>
      </c>
      <c r="G34" s="81">
        <v>20000</v>
      </c>
      <c r="H34" s="82">
        <v>0</v>
      </c>
      <c r="I34" s="81">
        <v>52401.746724890843</v>
      </c>
      <c r="J34" s="82">
        <v>0</v>
      </c>
      <c r="K34" s="81">
        <v>241048.03493449779</v>
      </c>
      <c r="L34" s="82">
        <v>10000</v>
      </c>
      <c r="M34" s="81">
        <v>10480.349344978165</v>
      </c>
      <c r="N34" s="82">
        <v>2200</v>
      </c>
      <c r="O34" s="81">
        <v>8384.2794759825319</v>
      </c>
      <c r="P34" s="82">
        <v>0</v>
      </c>
      <c r="Q34" s="81">
        <v>167685.58951965065</v>
      </c>
      <c r="R34" s="82">
        <v>0</v>
      </c>
      <c r="S34" s="81">
        <f t="shared" si="0"/>
        <v>35500000</v>
      </c>
      <c r="T34" s="82">
        <f t="shared" si="0"/>
        <v>13343000.000000002</v>
      </c>
      <c r="U34" s="81">
        <v>24500000</v>
      </c>
      <c r="V34" s="82">
        <v>9400100</v>
      </c>
      <c r="W34" s="81">
        <f t="shared" si="1"/>
        <v>60000000</v>
      </c>
      <c r="X34" s="82">
        <f t="shared" si="2"/>
        <v>22743100</v>
      </c>
      <c r="Y34" s="10"/>
      <c r="Z34" s="11"/>
    </row>
    <row r="35" spans="1:26" s="3" customFormat="1" x14ac:dyDescent="0.3">
      <c r="A35" s="5">
        <v>28</v>
      </c>
      <c r="B35" s="78" t="s">
        <v>22</v>
      </c>
      <c r="C35" s="81">
        <v>13000000</v>
      </c>
      <c r="D35" s="82">
        <v>2045700</v>
      </c>
      <c r="E35" s="81">
        <v>29999999.999999993</v>
      </c>
      <c r="F35" s="82">
        <v>10250300</v>
      </c>
      <c r="G35" s="81">
        <v>0</v>
      </c>
      <c r="H35" s="82">
        <v>0</v>
      </c>
      <c r="I35" s="81">
        <v>54585.152838427937</v>
      </c>
      <c r="J35" s="82">
        <v>0</v>
      </c>
      <c r="K35" s="81">
        <v>251091.70305676849</v>
      </c>
      <c r="L35" s="82">
        <v>19600</v>
      </c>
      <c r="M35" s="81">
        <v>10917.030567685586</v>
      </c>
      <c r="N35" s="82">
        <v>0</v>
      </c>
      <c r="O35" s="81">
        <v>8733.6244541484702</v>
      </c>
      <c r="P35" s="82">
        <v>0</v>
      </c>
      <c r="Q35" s="81">
        <v>174672.48908296938</v>
      </c>
      <c r="R35" s="82">
        <v>114600.00000000001</v>
      </c>
      <c r="S35" s="81">
        <f t="shared" si="0"/>
        <v>43499999.999999993</v>
      </c>
      <c r="T35" s="82">
        <f t="shared" si="0"/>
        <v>12430200</v>
      </c>
      <c r="U35" s="81">
        <v>16500000</v>
      </c>
      <c r="V35" s="82">
        <v>8252500</v>
      </c>
      <c r="W35" s="81">
        <f t="shared" si="1"/>
        <v>59999999.999999993</v>
      </c>
      <c r="X35" s="82">
        <f t="shared" si="2"/>
        <v>20682700</v>
      </c>
      <c r="Y35" s="10"/>
      <c r="Z35" s="11"/>
    </row>
    <row r="36" spans="1:26" s="3" customFormat="1" x14ac:dyDescent="0.3">
      <c r="A36" s="4">
        <v>29</v>
      </c>
      <c r="B36" s="78" t="s">
        <v>23</v>
      </c>
      <c r="C36" s="81">
        <v>500000</v>
      </c>
      <c r="D36" s="82">
        <v>1700.0000000000002</v>
      </c>
      <c r="E36" s="81">
        <v>99999.999999999985</v>
      </c>
      <c r="F36" s="82">
        <v>2200</v>
      </c>
      <c r="G36" s="81">
        <v>0</v>
      </c>
      <c r="H36" s="82">
        <v>0</v>
      </c>
      <c r="I36" s="81">
        <v>32751.091703056773</v>
      </c>
      <c r="J36" s="82">
        <v>0</v>
      </c>
      <c r="K36" s="81">
        <v>150655.02183406113</v>
      </c>
      <c r="L36" s="82">
        <v>0</v>
      </c>
      <c r="M36" s="81">
        <v>6550.2183406113536</v>
      </c>
      <c r="N36" s="82">
        <v>0</v>
      </c>
      <c r="O36" s="81">
        <v>5240.1746724890827</v>
      </c>
      <c r="P36" s="82">
        <v>0</v>
      </c>
      <c r="Q36" s="81">
        <v>104803.49344978166</v>
      </c>
      <c r="R36" s="82">
        <v>0</v>
      </c>
      <c r="S36" s="81">
        <f t="shared" si="0"/>
        <v>900000</v>
      </c>
      <c r="T36" s="82">
        <f t="shared" si="0"/>
        <v>3900</v>
      </c>
      <c r="U36" s="81">
        <v>100000</v>
      </c>
      <c r="V36" s="82">
        <v>20800</v>
      </c>
      <c r="W36" s="81">
        <f t="shared" si="1"/>
        <v>1000000</v>
      </c>
      <c r="X36" s="82">
        <f t="shared" si="2"/>
        <v>24700</v>
      </c>
      <c r="Y36" s="10"/>
      <c r="Z36" s="11"/>
    </row>
    <row r="37" spans="1:26" s="3" customFormat="1" x14ac:dyDescent="0.3">
      <c r="A37" s="5">
        <v>30</v>
      </c>
      <c r="B37" s="78" t="s">
        <v>24</v>
      </c>
      <c r="C37" s="81">
        <v>2000000</v>
      </c>
      <c r="D37" s="82">
        <v>556500</v>
      </c>
      <c r="E37" s="81">
        <v>200000</v>
      </c>
      <c r="F37" s="82">
        <v>144900</v>
      </c>
      <c r="G37" s="81">
        <v>0</v>
      </c>
      <c r="H37" s="82">
        <v>0</v>
      </c>
      <c r="I37" s="81">
        <v>87336.244541484732</v>
      </c>
      <c r="J37" s="82">
        <v>0</v>
      </c>
      <c r="K37" s="81">
        <v>401746.72489082965</v>
      </c>
      <c r="L37" s="82">
        <v>14400</v>
      </c>
      <c r="M37" s="81">
        <v>17467.24890829694</v>
      </c>
      <c r="N37" s="82">
        <v>0</v>
      </c>
      <c r="O37" s="81">
        <v>13973.799126637552</v>
      </c>
      <c r="P37" s="82">
        <v>0</v>
      </c>
      <c r="Q37" s="81">
        <v>279475.98253275105</v>
      </c>
      <c r="R37" s="82">
        <v>700.00000000000011</v>
      </c>
      <c r="S37" s="81">
        <f t="shared" si="0"/>
        <v>3000000</v>
      </c>
      <c r="T37" s="82">
        <f t="shared" si="0"/>
        <v>716500</v>
      </c>
      <c r="U37" s="81">
        <v>5000000</v>
      </c>
      <c r="V37" s="82">
        <v>314300</v>
      </c>
      <c r="W37" s="81">
        <f t="shared" si="1"/>
        <v>8000000</v>
      </c>
      <c r="X37" s="82">
        <f t="shared" si="2"/>
        <v>1030800</v>
      </c>
      <c r="Y37" s="10"/>
      <c r="Z37" s="11"/>
    </row>
    <row r="38" spans="1:26" s="3" customFormat="1" x14ac:dyDescent="0.3">
      <c r="A38" s="4">
        <v>31</v>
      </c>
      <c r="B38" s="78" t="s">
        <v>25</v>
      </c>
      <c r="C38" s="81">
        <v>8000000</v>
      </c>
      <c r="D38" s="82">
        <v>2477000</v>
      </c>
      <c r="E38" s="81">
        <v>100000</v>
      </c>
      <c r="F38" s="82">
        <v>5200</v>
      </c>
      <c r="G38" s="81">
        <v>0</v>
      </c>
      <c r="H38" s="82">
        <v>0</v>
      </c>
      <c r="I38" s="81">
        <v>98253.27510917031</v>
      </c>
      <c r="J38" s="82">
        <v>0</v>
      </c>
      <c r="K38" s="81">
        <v>451965.06550218328</v>
      </c>
      <c r="L38" s="82">
        <v>2900</v>
      </c>
      <c r="M38" s="81">
        <v>19650.65502183406</v>
      </c>
      <c r="N38" s="82">
        <v>5000</v>
      </c>
      <c r="O38" s="81">
        <v>15720.524017467251</v>
      </c>
      <c r="P38" s="82">
        <v>0</v>
      </c>
      <c r="Q38" s="81">
        <v>314410.48034934496</v>
      </c>
      <c r="R38" s="82">
        <v>0</v>
      </c>
      <c r="S38" s="81">
        <f t="shared" si="0"/>
        <v>9000000</v>
      </c>
      <c r="T38" s="82">
        <f t="shared" si="0"/>
        <v>2490100</v>
      </c>
      <c r="U38" s="81">
        <v>3000000</v>
      </c>
      <c r="V38" s="82">
        <v>344800.00000000006</v>
      </c>
      <c r="W38" s="81">
        <f t="shared" si="1"/>
        <v>12000000</v>
      </c>
      <c r="X38" s="82">
        <f t="shared" si="2"/>
        <v>2834900</v>
      </c>
      <c r="Y38" s="10"/>
      <c r="Z38" s="11"/>
    </row>
    <row r="39" spans="1:26" s="3" customFormat="1" x14ac:dyDescent="0.3">
      <c r="A39" s="5">
        <v>32</v>
      </c>
      <c r="B39" s="78" t="s">
        <v>102</v>
      </c>
      <c r="C39" s="81">
        <v>10000000</v>
      </c>
      <c r="D39" s="82">
        <v>4311800</v>
      </c>
      <c r="E39" s="81">
        <v>6099999.9999999991</v>
      </c>
      <c r="F39" s="82">
        <v>3964900</v>
      </c>
      <c r="G39" s="81">
        <v>0</v>
      </c>
      <c r="H39" s="82">
        <v>0</v>
      </c>
      <c r="I39" s="81">
        <v>98253.275109170296</v>
      </c>
      <c r="J39" s="82">
        <v>0</v>
      </c>
      <c r="K39" s="81">
        <v>451965.06550218328</v>
      </c>
      <c r="L39" s="82">
        <v>18000</v>
      </c>
      <c r="M39" s="81">
        <v>19650.65502183406</v>
      </c>
      <c r="N39" s="82">
        <v>0</v>
      </c>
      <c r="O39" s="81">
        <v>15720.524017467247</v>
      </c>
      <c r="P39" s="82">
        <v>0</v>
      </c>
      <c r="Q39" s="81">
        <v>314410.48034934496</v>
      </c>
      <c r="R39" s="82">
        <v>0</v>
      </c>
      <c r="S39" s="81">
        <f t="shared" si="0"/>
        <v>17000000</v>
      </c>
      <c r="T39" s="82">
        <f t="shared" si="0"/>
        <v>8294700</v>
      </c>
      <c r="U39" s="81">
        <v>8000000.0000000009</v>
      </c>
      <c r="V39" s="82">
        <v>1383200.0000000002</v>
      </c>
      <c r="W39" s="81">
        <f t="shared" si="1"/>
        <v>25000000</v>
      </c>
      <c r="X39" s="82">
        <f t="shared" si="2"/>
        <v>9677900</v>
      </c>
      <c r="Y39" s="10"/>
      <c r="Z39" s="11"/>
    </row>
    <row r="40" spans="1:26" s="3" customFormat="1" x14ac:dyDescent="0.3">
      <c r="A40" s="4">
        <v>33</v>
      </c>
      <c r="B40" s="78" t="s">
        <v>163</v>
      </c>
      <c r="C40" s="81">
        <v>3000000.0000000005</v>
      </c>
      <c r="D40" s="82">
        <v>1679500.0000000002</v>
      </c>
      <c r="E40" s="81">
        <v>6000000</v>
      </c>
      <c r="F40" s="82">
        <v>3309000</v>
      </c>
      <c r="G40" s="81">
        <v>0</v>
      </c>
      <c r="H40" s="82">
        <v>47200</v>
      </c>
      <c r="I40" s="81">
        <v>54585.152838427959</v>
      </c>
      <c r="J40" s="82">
        <v>2600</v>
      </c>
      <c r="K40" s="81">
        <v>251091.70305676854</v>
      </c>
      <c r="L40" s="82">
        <v>12000</v>
      </c>
      <c r="M40" s="81">
        <v>10917.030567685591</v>
      </c>
      <c r="N40" s="82">
        <v>0</v>
      </c>
      <c r="O40" s="81">
        <v>8733.6244541484721</v>
      </c>
      <c r="P40" s="82">
        <v>0</v>
      </c>
      <c r="Q40" s="81">
        <v>174672.48908296946</v>
      </c>
      <c r="R40" s="82">
        <v>16900</v>
      </c>
      <c r="S40" s="81">
        <f t="shared" si="0"/>
        <v>9500000</v>
      </c>
      <c r="T40" s="82">
        <f t="shared" si="0"/>
        <v>5067200</v>
      </c>
      <c r="U40" s="81">
        <v>15500000</v>
      </c>
      <c r="V40" s="82">
        <v>4239800</v>
      </c>
      <c r="W40" s="81">
        <f t="shared" si="1"/>
        <v>25000000</v>
      </c>
      <c r="X40" s="82">
        <f t="shared" si="2"/>
        <v>9307000</v>
      </c>
      <c r="Y40" s="10"/>
      <c r="Z40" s="11"/>
    </row>
    <row r="41" spans="1:26" s="3" customFormat="1" x14ac:dyDescent="0.25">
      <c r="A41" s="139" t="s">
        <v>27</v>
      </c>
      <c r="B41" s="140"/>
      <c r="C41" s="84">
        <f>SUM(C20:C40)</f>
        <v>275800000</v>
      </c>
      <c r="D41" s="85">
        <f>SUM(D20:D40)</f>
        <v>116266000</v>
      </c>
      <c r="E41" s="84">
        <f t="shared" ref="E41:R41" si="5">SUM(E20:E40)</f>
        <v>344000000</v>
      </c>
      <c r="F41" s="85">
        <f t="shared" si="5"/>
        <v>209896100</v>
      </c>
      <c r="G41" s="84">
        <f t="shared" si="5"/>
        <v>2125000</v>
      </c>
      <c r="H41" s="85">
        <f t="shared" si="5"/>
        <v>247200</v>
      </c>
      <c r="I41" s="84">
        <f t="shared" si="5"/>
        <v>4760094.2160233269</v>
      </c>
      <c r="J41" s="85">
        <f t="shared" si="5"/>
        <v>91800</v>
      </c>
      <c r="K41" s="84">
        <f t="shared" si="5"/>
        <v>21936433.393707309</v>
      </c>
      <c r="L41" s="85">
        <f t="shared" si="5"/>
        <v>3864400</v>
      </c>
      <c r="M41" s="84">
        <f t="shared" si="5"/>
        <v>952018.84320466581</v>
      </c>
      <c r="N41" s="85">
        <f t="shared" si="5"/>
        <v>38700</v>
      </c>
      <c r="O41" s="84">
        <f t="shared" si="5"/>
        <v>765615.0745637326</v>
      </c>
      <c r="P41" s="85">
        <f t="shared" si="5"/>
        <v>200</v>
      </c>
      <c r="Q41" s="84">
        <f t="shared" si="5"/>
        <v>14960838.472500954</v>
      </c>
      <c r="R41" s="85">
        <f t="shared" si="5"/>
        <v>4457100</v>
      </c>
      <c r="S41" s="84">
        <f t="shared" si="0"/>
        <v>665300000</v>
      </c>
      <c r="T41" s="85">
        <f t="shared" si="0"/>
        <v>334861500</v>
      </c>
      <c r="U41" s="84">
        <f t="shared" ref="U41:V41" si="6">SUM(U20:U40)</f>
        <v>512702082.99999994</v>
      </c>
      <c r="V41" s="85">
        <f t="shared" si="6"/>
        <v>318034600</v>
      </c>
      <c r="W41" s="84">
        <f>SUM(W20:W40)</f>
        <v>1178002083</v>
      </c>
      <c r="X41" s="85">
        <f t="shared" si="2"/>
        <v>652896100</v>
      </c>
      <c r="Y41" s="10"/>
      <c r="Z41" s="11"/>
    </row>
    <row r="42" spans="1:26" s="3" customFormat="1" x14ac:dyDescent="0.25">
      <c r="A42" s="139" t="s">
        <v>28</v>
      </c>
      <c r="B42" s="140"/>
      <c r="C42" s="84">
        <f>C41+C19</f>
        <v>2002799999.5902131</v>
      </c>
      <c r="D42" s="85">
        <f>D41+D19</f>
        <v>717851300</v>
      </c>
      <c r="E42" s="84">
        <f t="shared" ref="E42:R42" si="7">E41+E19</f>
        <v>790299999.51985371</v>
      </c>
      <c r="F42" s="85">
        <f t="shared" si="7"/>
        <v>428410000</v>
      </c>
      <c r="G42" s="84">
        <f t="shared" si="7"/>
        <v>11000000</v>
      </c>
      <c r="H42" s="85">
        <f t="shared" si="7"/>
        <v>397200</v>
      </c>
      <c r="I42" s="84">
        <f t="shared" si="7"/>
        <v>15661124.081271272</v>
      </c>
      <c r="J42" s="85">
        <f t="shared" si="7"/>
        <v>4872800</v>
      </c>
      <c r="K42" s="84">
        <f t="shared" si="7"/>
        <v>72953946.027815118</v>
      </c>
      <c r="L42" s="85">
        <f t="shared" si="7"/>
        <v>7992100</v>
      </c>
      <c r="M42" s="84">
        <f t="shared" si="7"/>
        <v>3130983.9610678218</v>
      </c>
      <c r="N42" s="85">
        <f t="shared" si="7"/>
        <v>70200</v>
      </c>
      <c r="O42" s="84">
        <f t="shared" si="7"/>
        <v>2536553.150328422</v>
      </c>
      <c r="P42" s="85">
        <f t="shared" si="7"/>
        <v>50600</v>
      </c>
      <c r="Q42" s="84">
        <f t="shared" si="7"/>
        <v>39422330.910908565</v>
      </c>
      <c r="R42" s="85">
        <f t="shared" si="7"/>
        <v>5773900</v>
      </c>
      <c r="S42" s="84">
        <f t="shared" si="0"/>
        <v>2937804937.2414579</v>
      </c>
      <c r="T42" s="85">
        <f t="shared" si="0"/>
        <v>1165418100</v>
      </c>
      <c r="U42" s="84">
        <f t="shared" ref="U42:V42" si="8">U41+U19</f>
        <v>1489203794.6940577</v>
      </c>
      <c r="V42" s="85">
        <f t="shared" si="8"/>
        <v>830574900</v>
      </c>
      <c r="W42" s="84">
        <f>W41+W19</f>
        <v>4427008732.7355156</v>
      </c>
      <c r="X42" s="85">
        <f t="shared" si="2"/>
        <v>1995993000</v>
      </c>
      <c r="Y42" s="10"/>
      <c r="Z42" s="11"/>
    </row>
    <row r="43" spans="1:26" s="3" customFormat="1" x14ac:dyDescent="0.3">
      <c r="A43" s="4">
        <v>34</v>
      </c>
      <c r="B43" s="78" t="s">
        <v>164</v>
      </c>
      <c r="C43" s="81">
        <v>204999999.99999997</v>
      </c>
      <c r="D43" s="82">
        <v>38414700</v>
      </c>
      <c r="E43" s="81">
        <v>28000000</v>
      </c>
      <c r="F43" s="82">
        <v>1945700.0000000002</v>
      </c>
      <c r="G43" s="81">
        <v>0</v>
      </c>
      <c r="H43" s="82">
        <v>0</v>
      </c>
      <c r="I43" s="81">
        <v>5273563.3083506357</v>
      </c>
      <c r="J43" s="82">
        <v>15600</v>
      </c>
      <c r="K43" s="81">
        <v>24262391.218412917</v>
      </c>
      <c r="L43" s="82">
        <v>158900</v>
      </c>
      <c r="M43" s="81">
        <v>1070272.8122103144</v>
      </c>
      <c r="N43" s="82">
        <v>100</v>
      </c>
      <c r="O43" s="81">
        <v>837773.78640024364</v>
      </c>
      <c r="P43" s="82">
        <v>0</v>
      </c>
      <c r="Q43" s="81">
        <v>15555998.874625897</v>
      </c>
      <c r="R43" s="82">
        <v>4388700</v>
      </c>
      <c r="S43" s="81">
        <f t="shared" si="0"/>
        <v>280000000</v>
      </c>
      <c r="T43" s="82">
        <f t="shared" si="0"/>
        <v>44923700</v>
      </c>
      <c r="U43" s="81">
        <v>49996204.910511442</v>
      </c>
      <c r="V43" s="82">
        <v>37937800</v>
      </c>
      <c r="W43" s="81">
        <f t="shared" si="1"/>
        <v>329996204.91051143</v>
      </c>
      <c r="X43" s="82">
        <f t="shared" si="2"/>
        <v>82861500</v>
      </c>
      <c r="Y43" s="10"/>
      <c r="Z43" s="11"/>
    </row>
    <row r="44" spans="1:26" s="3" customFormat="1" x14ac:dyDescent="0.25">
      <c r="A44" s="139" t="s">
        <v>29</v>
      </c>
      <c r="B44" s="140"/>
      <c r="C44" s="84">
        <f>C43</f>
        <v>204999999.99999997</v>
      </c>
      <c r="D44" s="85">
        <f>D43</f>
        <v>38414700</v>
      </c>
      <c r="E44" s="84">
        <f t="shared" ref="E44:R44" si="9">E43</f>
        <v>28000000</v>
      </c>
      <c r="F44" s="85">
        <f t="shared" si="9"/>
        <v>1945700.0000000002</v>
      </c>
      <c r="G44" s="84">
        <f t="shared" si="9"/>
        <v>0</v>
      </c>
      <c r="H44" s="85">
        <f t="shared" si="9"/>
        <v>0</v>
      </c>
      <c r="I44" s="84">
        <f t="shared" si="9"/>
        <v>5273563.3083506357</v>
      </c>
      <c r="J44" s="85">
        <f t="shared" si="9"/>
        <v>15600</v>
      </c>
      <c r="K44" s="84">
        <f t="shared" si="9"/>
        <v>24262391.218412917</v>
      </c>
      <c r="L44" s="85">
        <f t="shared" si="9"/>
        <v>158900</v>
      </c>
      <c r="M44" s="84">
        <f t="shared" si="9"/>
        <v>1070272.8122103144</v>
      </c>
      <c r="N44" s="85">
        <f t="shared" si="9"/>
        <v>100</v>
      </c>
      <c r="O44" s="84">
        <f t="shared" si="9"/>
        <v>837773.78640024364</v>
      </c>
      <c r="P44" s="85">
        <f t="shared" si="9"/>
        <v>0</v>
      </c>
      <c r="Q44" s="84">
        <f t="shared" si="9"/>
        <v>15555998.874625897</v>
      </c>
      <c r="R44" s="85">
        <f t="shared" si="9"/>
        <v>4388700</v>
      </c>
      <c r="S44" s="84">
        <f t="shared" si="0"/>
        <v>280000000</v>
      </c>
      <c r="T44" s="85">
        <f t="shared" si="0"/>
        <v>44923700</v>
      </c>
      <c r="U44" s="84">
        <f t="shared" ref="U44:V44" si="10">U43</f>
        <v>49996204.910511442</v>
      </c>
      <c r="V44" s="85">
        <f t="shared" si="10"/>
        <v>37937800</v>
      </c>
      <c r="W44" s="84">
        <f t="shared" si="1"/>
        <v>329996204.91051143</v>
      </c>
      <c r="X44" s="85">
        <f t="shared" si="2"/>
        <v>82861500</v>
      </c>
      <c r="Y44" s="10"/>
      <c r="Z44" s="11"/>
    </row>
    <row r="45" spans="1:26" s="3" customFormat="1" x14ac:dyDescent="0.3">
      <c r="A45" s="4">
        <v>35</v>
      </c>
      <c r="B45" s="78" t="s">
        <v>165</v>
      </c>
      <c r="C45" s="81">
        <v>159999999.9999955</v>
      </c>
      <c r="D45" s="82">
        <v>63699699.999999993</v>
      </c>
      <c r="E45" s="81">
        <v>12000000.000000002</v>
      </c>
      <c r="F45" s="82">
        <v>1999800.0000000002</v>
      </c>
      <c r="G45" s="81">
        <v>0</v>
      </c>
      <c r="H45" s="82">
        <v>0</v>
      </c>
      <c r="I45" s="81">
        <v>1100181.9265049847</v>
      </c>
      <c r="J45" s="82">
        <v>46000</v>
      </c>
      <c r="K45" s="81">
        <v>4580545.7795149535</v>
      </c>
      <c r="L45" s="82">
        <v>188000</v>
      </c>
      <c r="M45" s="81">
        <v>155717.06589778198</v>
      </c>
      <c r="N45" s="82">
        <v>0</v>
      </c>
      <c r="O45" s="81">
        <v>136434.131795564</v>
      </c>
      <c r="P45" s="82">
        <v>0</v>
      </c>
      <c r="Q45" s="81">
        <v>16030759.626386408</v>
      </c>
      <c r="R45" s="82">
        <v>5403600</v>
      </c>
      <c r="S45" s="81">
        <f t="shared" si="0"/>
        <v>194003638.53009519</v>
      </c>
      <c r="T45" s="82">
        <f t="shared" si="0"/>
        <v>71337100</v>
      </c>
      <c r="U45" s="81">
        <v>2999999.9999999995</v>
      </c>
      <c r="V45" s="82">
        <v>3624900</v>
      </c>
      <c r="W45" s="81">
        <f t="shared" si="1"/>
        <v>197003638.53009519</v>
      </c>
      <c r="X45" s="82">
        <f t="shared" si="2"/>
        <v>74962000</v>
      </c>
      <c r="Y45" s="10"/>
      <c r="Z45" s="11"/>
    </row>
    <row r="46" spans="1:26" s="3" customFormat="1" x14ac:dyDescent="0.3">
      <c r="A46" s="4">
        <v>36</v>
      </c>
      <c r="B46" s="78" t="s">
        <v>166</v>
      </c>
      <c r="C46" s="81">
        <v>44999999.999999963</v>
      </c>
      <c r="D46" s="82">
        <v>12615400</v>
      </c>
      <c r="E46" s="81">
        <v>10000000.000000002</v>
      </c>
      <c r="F46" s="82">
        <v>1347700</v>
      </c>
      <c r="G46" s="81">
        <v>0</v>
      </c>
      <c r="H46" s="82">
        <v>0</v>
      </c>
      <c r="I46" s="81">
        <v>545389.24934812007</v>
      </c>
      <c r="J46" s="82">
        <v>1500</v>
      </c>
      <c r="K46" s="81">
        <v>2508790.5470013521</v>
      </c>
      <c r="L46" s="82">
        <v>84000</v>
      </c>
      <c r="M46" s="81">
        <v>109077.849869624</v>
      </c>
      <c r="N46" s="82">
        <v>0</v>
      </c>
      <c r="O46" s="81">
        <v>87262.279895699205</v>
      </c>
      <c r="P46" s="82">
        <v>0</v>
      </c>
      <c r="Q46" s="81">
        <v>1745245.597913984</v>
      </c>
      <c r="R46" s="82">
        <v>0</v>
      </c>
      <c r="S46" s="81">
        <f t="shared" si="0"/>
        <v>59995765.524028748</v>
      </c>
      <c r="T46" s="82">
        <f t="shared" si="0"/>
        <v>14048600</v>
      </c>
      <c r="U46" s="81">
        <v>80000000.000000015</v>
      </c>
      <c r="V46" s="82">
        <v>271000</v>
      </c>
      <c r="W46" s="81">
        <f t="shared" si="1"/>
        <v>139995765.52402878</v>
      </c>
      <c r="X46" s="82">
        <f t="shared" si="2"/>
        <v>14319600</v>
      </c>
      <c r="Y46" s="10"/>
      <c r="Z46" s="11"/>
    </row>
    <row r="47" spans="1:26" s="3" customFormat="1" x14ac:dyDescent="0.3">
      <c r="A47" s="4">
        <v>37</v>
      </c>
      <c r="B47" s="78" t="s">
        <v>167</v>
      </c>
      <c r="C47" s="81">
        <v>90000000.000000015</v>
      </c>
      <c r="D47" s="82">
        <v>24599400</v>
      </c>
      <c r="E47" s="81">
        <v>6000000.0000000009</v>
      </c>
      <c r="F47" s="82">
        <v>1761900</v>
      </c>
      <c r="G47" s="81">
        <v>0</v>
      </c>
      <c r="H47" s="82">
        <v>0</v>
      </c>
      <c r="I47" s="81">
        <v>654547.86127956724</v>
      </c>
      <c r="J47" s="82">
        <v>20200</v>
      </c>
      <c r="K47" s="81">
        <v>3010920.1618860085</v>
      </c>
      <c r="L47" s="82">
        <v>113699.99999999999</v>
      </c>
      <c r="M47" s="81">
        <v>130909.57225591343</v>
      </c>
      <c r="N47" s="82">
        <v>0</v>
      </c>
      <c r="O47" s="81">
        <v>104727.65780473071</v>
      </c>
      <c r="P47" s="82">
        <v>0</v>
      </c>
      <c r="Q47" s="81">
        <v>2094553.1560946149</v>
      </c>
      <c r="R47" s="82">
        <v>0</v>
      </c>
      <c r="S47" s="81">
        <f t="shared" si="0"/>
        <v>101995658.40932085</v>
      </c>
      <c r="T47" s="82">
        <f t="shared" si="0"/>
        <v>26495200</v>
      </c>
      <c r="U47" s="81">
        <v>18000000.000000004</v>
      </c>
      <c r="V47" s="82">
        <v>1763300.0000000002</v>
      </c>
      <c r="W47" s="81">
        <f t="shared" si="1"/>
        <v>119995658.40932085</v>
      </c>
      <c r="X47" s="82">
        <f t="shared" si="2"/>
        <v>28258500</v>
      </c>
      <c r="Y47" s="10"/>
      <c r="Z47" s="11"/>
    </row>
    <row r="48" spans="1:26" s="3" customFormat="1" x14ac:dyDescent="0.3">
      <c r="A48" s="4">
        <v>38</v>
      </c>
      <c r="B48" s="78" t="s">
        <v>168</v>
      </c>
      <c r="C48" s="81">
        <v>130000000</v>
      </c>
      <c r="D48" s="82">
        <v>30165500</v>
      </c>
      <c r="E48" s="81">
        <v>12500000</v>
      </c>
      <c r="F48" s="82">
        <v>1994599.9999999998</v>
      </c>
      <c r="G48" s="81">
        <v>0</v>
      </c>
      <c r="H48" s="82">
        <v>0</v>
      </c>
      <c r="I48" s="81">
        <v>163755.45851528386</v>
      </c>
      <c r="J48" s="82">
        <v>7000</v>
      </c>
      <c r="K48" s="81">
        <v>753275.10917030566</v>
      </c>
      <c r="L48" s="82">
        <v>104800</v>
      </c>
      <c r="M48" s="81">
        <v>32751.091703056769</v>
      </c>
      <c r="N48" s="82">
        <v>0</v>
      </c>
      <c r="O48" s="81">
        <v>56200.873362445411</v>
      </c>
      <c r="P48" s="82">
        <v>0</v>
      </c>
      <c r="Q48" s="81">
        <v>494017.4672489083</v>
      </c>
      <c r="R48" s="82">
        <v>58300</v>
      </c>
      <c r="S48" s="81">
        <f t="shared" si="0"/>
        <v>144000000</v>
      </c>
      <c r="T48" s="82">
        <f t="shared" si="0"/>
        <v>32330200</v>
      </c>
      <c r="U48" s="81">
        <v>5999999.9999999991</v>
      </c>
      <c r="V48" s="82">
        <v>928200.00000000012</v>
      </c>
      <c r="W48" s="81">
        <f t="shared" si="1"/>
        <v>150000000</v>
      </c>
      <c r="X48" s="82">
        <f t="shared" si="2"/>
        <v>33258400</v>
      </c>
      <c r="Y48" s="10"/>
      <c r="Z48" s="11"/>
    </row>
    <row r="49" spans="1:26" s="3" customFormat="1" x14ac:dyDescent="0.25">
      <c r="A49" s="139" t="s">
        <v>30</v>
      </c>
      <c r="B49" s="140"/>
      <c r="C49" s="84">
        <f>SUM(C45:C48)</f>
        <v>424999999.99999547</v>
      </c>
      <c r="D49" s="85">
        <f>SUM(D45:D48)</f>
        <v>131080000</v>
      </c>
      <c r="E49" s="84">
        <f t="shared" ref="E49:R49" si="11">SUM(E45:E48)</f>
        <v>40500000</v>
      </c>
      <c r="F49" s="85">
        <f t="shared" si="11"/>
        <v>7104000</v>
      </c>
      <c r="G49" s="84">
        <f t="shared" si="11"/>
        <v>0</v>
      </c>
      <c r="H49" s="85">
        <f t="shared" si="11"/>
        <v>0</v>
      </c>
      <c r="I49" s="84">
        <f t="shared" si="11"/>
        <v>2463874.4956479557</v>
      </c>
      <c r="J49" s="85">
        <f t="shared" si="11"/>
        <v>74700</v>
      </c>
      <c r="K49" s="84">
        <f t="shared" si="11"/>
        <v>10853531.597572621</v>
      </c>
      <c r="L49" s="85">
        <f t="shared" si="11"/>
        <v>490500</v>
      </c>
      <c r="M49" s="84">
        <f t="shared" si="11"/>
        <v>428455.57972637616</v>
      </c>
      <c r="N49" s="85">
        <f t="shared" si="11"/>
        <v>0</v>
      </c>
      <c r="O49" s="84">
        <f t="shared" si="11"/>
        <v>384624.94285843929</v>
      </c>
      <c r="P49" s="85">
        <f t="shared" si="11"/>
        <v>0</v>
      </c>
      <c r="Q49" s="84">
        <f t="shared" si="11"/>
        <v>20364575.847643916</v>
      </c>
      <c r="R49" s="85">
        <f t="shared" si="11"/>
        <v>5461900</v>
      </c>
      <c r="S49" s="84">
        <f t="shared" si="0"/>
        <v>499995062.46344477</v>
      </c>
      <c r="T49" s="85">
        <f t="shared" si="0"/>
        <v>144211100</v>
      </c>
      <c r="U49" s="84">
        <f t="shared" ref="U49:V49" si="12">SUM(U45:U48)</f>
        <v>107000000.00000001</v>
      </c>
      <c r="V49" s="85">
        <f t="shared" si="12"/>
        <v>6587400</v>
      </c>
      <c r="W49" s="84">
        <f t="shared" si="1"/>
        <v>606995062.46344483</v>
      </c>
      <c r="X49" s="85">
        <f t="shared" si="2"/>
        <v>150798500</v>
      </c>
      <c r="Y49" s="10"/>
      <c r="Z49" s="11"/>
    </row>
    <row r="50" spans="1:26" s="3" customFormat="1" x14ac:dyDescent="0.3">
      <c r="A50" s="5">
        <v>39</v>
      </c>
      <c r="B50" s="78" t="s">
        <v>169</v>
      </c>
      <c r="C50" s="81">
        <v>199999.99999999997</v>
      </c>
      <c r="D50" s="82">
        <v>30400</v>
      </c>
      <c r="E50" s="81">
        <v>2999999.9999999995</v>
      </c>
      <c r="F50" s="82">
        <v>457399.99999999994</v>
      </c>
      <c r="G50" s="81">
        <v>0</v>
      </c>
      <c r="H50" s="82">
        <v>0</v>
      </c>
      <c r="I50" s="81">
        <v>360262.00873362442</v>
      </c>
      <c r="J50" s="82">
        <v>0</v>
      </c>
      <c r="K50" s="81">
        <v>1657205.2401746723</v>
      </c>
      <c r="L50" s="82">
        <v>5500</v>
      </c>
      <c r="M50" s="81">
        <v>72052.401746724878</v>
      </c>
      <c r="N50" s="82">
        <v>0</v>
      </c>
      <c r="O50" s="81">
        <v>57641.921397379912</v>
      </c>
      <c r="P50" s="82">
        <v>0</v>
      </c>
      <c r="Q50" s="81">
        <v>1152838.427947598</v>
      </c>
      <c r="R50" s="82">
        <v>0</v>
      </c>
      <c r="S50" s="81">
        <f t="shared" si="0"/>
        <v>6500000</v>
      </c>
      <c r="T50" s="82">
        <f t="shared" si="0"/>
        <v>493299.99999999994</v>
      </c>
      <c r="U50" s="81">
        <v>1500000</v>
      </c>
      <c r="V50" s="82">
        <v>732500</v>
      </c>
      <c r="W50" s="81">
        <f t="shared" si="1"/>
        <v>8000000</v>
      </c>
      <c r="X50" s="82">
        <f t="shared" si="2"/>
        <v>1225800</v>
      </c>
      <c r="Y50" s="10"/>
      <c r="Z50" s="11"/>
    </row>
    <row r="51" spans="1:26" s="3" customFormat="1" x14ac:dyDescent="0.3">
      <c r="A51" s="5">
        <v>40</v>
      </c>
      <c r="B51" s="78" t="s">
        <v>170</v>
      </c>
      <c r="C51" s="81">
        <v>6000000</v>
      </c>
      <c r="D51" s="82">
        <v>2148600</v>
      </c>
      <c r="E51" s="81">
        <v>2999999.9999999995</v>
      </c>
      <c r="F51" s="82">
        <v>619800</v>
      </c>
      <c r="G51" s="81">
        <v>0</v>
      </c>
      <c r="H51" s="82">
        <v>0</v>
      </c>
      <c r="I51" s="81">
        <v>1077421.0791892025</v>
      </c>
      <c r="J51" s="82">
        <v>0</v>
      </c>
      <c r="K51" s="81">
        <v>4519650.6550218333</v>
      </c>
      <c r="L51" s="82">
        <v>159200</v>
      </c>
      <c r="M51" s="81">
        <v>265484.21583784046</v>
      </c>
      <c r="N51" s="82">
        <v>0</v>
      </c>
      <c r="O51" s="81">
        <v>157205.24017467248</v>
      </c>
      <c r="P51" s="82">
        <v>0</v>
      </c>
      <c r="Q51" s="81">
        <v>2980238.8097764496</v>
      </c>
      <c r="R51" s="82">
        <v>764100</v>
      </c>
      <c r="S51" s="81">
        <f t="shared" si="0"/>
        <v>18000000</v>
      </c>
      <c r="T51" s="82">
        <f t="shared" si="0"/>
        <v>3691700</v>
      </c>
      <c r="U51" s="81">
        <v>2000000.0000000002</v>
      </c>
      <c r="V51" s="82">
        <v>948600</v>
      </c>
      <c r="W51" s="81">
        <f t="shared" si="1"/>
        <v>20000000</v>
      </c>
      <c r="X51" s="82">
        <f t="shared" si="2"/>
        <v>4640300</v>
      </c>
      <c r="Y51" s="10"/>
      <c r="Z51" s="11"/>
    </row>
    <row r="52" spans="1:26" s="3" customFormat="1" x14ac:dyDescent="0.3">
      <c r="A52" s="5">
        <v>41</v>
      </c>
      <c r="B52" s="78" t="s">
        <v>171</v>
      </c>
      <c r="C52" s="81">
        <v>1000000</v>
      </c>
      <c r="D52" s="82">
        <v>466900</v>
      </c>
      <c r="E52" s="81">
        <v>200000</v>
      </c>
      <c r="F52" s="82">
        <v>10300</v>
      </c>
      <c r="G52" s="81">
        <v>0</v>
      </c>
      <c r="H52" s="82">
        <v>0</v>
      </c>
      <c r="I52" s="81">
        <v>163755.45851528383</v>
      </c>
      <c r="J52" s="82">
        <v>0</v>
      </c>
      <c r="K52" s="81">
        <v>753275.10917030554</v>
      </c>
      <c r="L52" s="82">
        <v>0</v>
      </c>
      <c r="M52" s="81">
        <v>32751.091703056769</v>
      </c>
      <c r="N52" s="82">
        <v>0</v>
      </c>
      <c r="O52" s="81">
        <v>26200.873362445414</v>
      </c>
      <c r="P52" s="82">
        <v>0</v>
      </c>
      <c r="Q52" s="81">
        <v>524017.4672489083</v>
      </c>
      <c r="R52" s="82">
        <v>11200.000000000002</v>
      </c>
      <c r="S52" s="81">
        <f t="shared" si="0"/>
        <v>2700000</v>
      </c>
      <c r="T52" s="82">
        <f t="shared" si="0"/>
        <v>488400</v>
      </c>
      <c r="U52" s="81">
        <v>300000</v>
      </c>
      <c r="V52" s="82">
        <v>4100</v>
      </c>
      <c r="W52" s="81">
        <f t="shared" si="1"/>
        <v>3000000</v>
      </c>
      <c r="X52" s="82">
        <f t="shared" si="2"/>
        <v>492500</v>
      </c>
      <c r="Y52" s="10"/>
      <c r="Z52" s="11"/>
    </row>
    <row r="53" spans="1:26" s="3" customFormat="1" x14ac:dyDescent="0.25">
      <c r="A53" s="139" t="s">
        <v>32</v>
      </c>
      <c r="B53" s="140"/>
      <c r="C53" s="84">
        <f>SUM(C50:C52)</f>
        <v>7200000</v>
      </c>
      <c r="D53" s="85">
        <f>SUM(D50:D52)</f>
        <v>2645900</v>
      </c>
      <c r="E53" s="84">
        <f t="shared" ref="E53:R53" si="13">SUM(E50:E52)</f>
        <v>6199999.9999999991</v>
      </c>
      <c r="F53" s="85">
        <f t="shared" si="13"/>
        <v>1087500</v>
      </c>
      <c r="G53" s="84">
        <f t="shared" si="13"/>
        <v>0</v>
      </c>
      <c r="H53" s="85">
        <f t="shared" si="13"/>
        <v>0</v>
      </c>
      <c r="I53" s="84">
        <f t="shared" si="13"/>
        <v>1601438.5464381108</v>
      </c>
      <c r="J53" s="85">
        <f t="shared" si="13"/>
        <v>0</v>
      </c>
      <c r="K53" s="84">
        <f t="shared" si="13"/>
        <v>6930131.0043668114</v>
      </c>
      <c r="L53" s="85">
        <f t="shared" si="13"/>
        <v>164700</v>
      </c>
      <c r="M53" s="84">
        <f t="shared" si="13"/>
        <v>370287.70928762207</v>
      </c>
      <c r="N53" s="85">
        <f t="shared" si="13"/>
        <v>0</v>
      </c>
      <c r="O53" s="84">
        <f t="shared" si="13"/>
        <v>241048.03493449782</v>
      </c>
      <c r="P53" s="85">
        <f t="shared" si="13"/>
        <v>0</v>
      </c>
      <c r="Q53" s="84">
        <f t="shared" si="13"/>
        <v>4657094.7049729563</v>
      </c>
      <c r="R53" s="85">
        <f t="shared" si="13"/>
        <v>775300</v>
      </c>
      <c r="S53" s="84">
        <f t="shared" si="0"/>
        <v>27199999.999999996</v>
      </c>
      <c r="T53" s="85">
        <f t="shared" si="0"/>
        <v>4673400</v>
      </c>
      <c r="U53" s="84">
        <f t="shared" ref="U53:V53" si="14">SUM(U50:U52)</f>
        <v>3800000</v>
      </c>
      <c r="V53" s="85">
        <f t="shared" si="14"/>
        <v>1685200</v>
      </c>
      <c r="W53" s="84">
        <f t="shared" si="1"/>
        <v>30999999.999999996</v>
      </c>
      <c r="X53" s="85">
        <f t="shared" si="2"/>
        <v>6358600</v>
      </c>
      <c r="Y53" s="10"/>
      <c r="Z53" s="11"/>
    </row>
    <row r="54" spans="1:26" s="3" customFormat="1" x14ac:dyDescent="0.3">
      <c r="A54" s="5">
        <v>42</v>
      </c>
      <c r="B54" s="78" t="s">
        <v>172</v>
      </c>
      <c r="C54" s="81">
        <v>0</v>
      </c>
      <c r="D54" s="82">
        <v>4386600</v>
      </c>
      <c r="E54" s="81">
        <v>0</v>
      </c>
      <c r="F54" s="82">
        <v>2654500</v>
      </c>
      <c r="G54" s="81">
        <v>0</v>
      </c>
      <c r="H54" s="82">
        <v>0</v>
      </c>
      <c r="I54" s="81">
        <v>0</v>
      </c>
      <c r="J54" s="82">
        <v>0</v>
      </c>
      <c r="K54" s="81">
        <v>0</v>
      </c>
      <c r="L54" s="82">
        <v>0</v>
      </c>
      <c r="M54" s="81">
        <v>0</v>
      </c>
      <c r="N54" s="82">
        <v>0</v>
      </c>
      <c r="O54" s="81">
        <v>0</v>
      </c>
      <c r="P54" s="82">
        <v>0</v>
      </c>
      <c r="Q54" s="81">
        <v>0</v>
      </c>
      <c r="R54" s="82">
        <v>0</v>
      </c>
      <c r="S54" s="81">
        <f t="shared" si="0"/>
        <v>0</v>
      </c>
      <c r="T54" s="82">
        <f t="shared" si="0"/>
        <v>7041100</v>
      </c>
      <c r="U54" s="81">
        <v>0</v>
      </c>
      <c r="V54" s="82">
        <v>529600</v>
      </c>
      <c r="W54" s="81">
        <f t="shared" si="1"/>
        <v>0</v>
      </c>
      <c r="X54" s="82">
        <f t="shared" si="2"/>
        <v>7570700</v>
      </c>
      <c r="Y54" s="10"/>
      <c r="Z54" s="11"/>
    </row>
    <row r="55" spans="1:26" s="3" customFormat="1" x14ac:dyDescent="0.25">
      <c r="A55" s="139" t="s">
        <v>151</v>
      </c>
      <c r="B55" s="140"/>
      <c r="C55" s="84">
        <f>C54</f>
        <v>0</v>
      </c>
      <c r="D55" s="85">
        <f>D54</f>
        <v>4386600</v>
      </c>
      <c r="E55" s="84">
        <f t="shared" ref="E55:R55" si="15">E54</f>
        <v>0</v>
      </c>
      <c r="F55" s="85">
        <f t="shared" si="15"/>
        <v>2654500</v>
      </c>
      <c r="G55" s="84">
        <f t="shared" si="15"/>
        <v>0</v>
      </c>
      <c r="H55" s="85">
        <f t="shared" si="15"/>
        <v>0</v>
      </c>
      <c r="I55" s="84">
        <f t="shared" si="15"/>
        <v>0</v>
      </c>
      <c r="J55" s="85">
        <f t="shared" si="15"/>
        <v>0</v>
      </c>
      <c r="K55" s="84">
        <f t="shared" si="15"/>
        <v>0</v>
      </c>
      <c r="L55" s="85">
        <f t="shared" si="15"/>
        <v>0</v>
      </c>
      <c r="M55" s="84">
        <f t="shared" si="15"/>
        <v>0</v>
      </c>
      <c r="N55" s="85">
        <f t="shared" si="15"/>
        <v>0</v>
      </c>
      <c r="O55" s="84">
        <f t="shared" si="15"/>
        <v>0</v>
      </c>
      <c r="P55" s="85">
        <f t="shared" si="15"/>
        <v>0</v>
      </c>
      <c r="Q55" s="84">
        <f t="shared" si="15"/>
        <v>0</v>
      </c>
      <c r="R55" s="85">
        <f t="shared" si="15"/>
        <v>0</v>
      </c>
      <c r="S55" s="84">
        <f t="shared" si="0"/>
        <v>0</v>
      </c>
      <c r="T55" s="85">
        <f t="shared" si="0"/>
        <v>7041100</v>
      </c>
      <c r="U55" s="84">
        <f t="shared" ref="U55:V55" si="16">U54</f>
        <v>0</v>
      </c>
      <c r="V55" s="85">
        <f t="shared" si="16"/>
        <v>529600</v>
      </c>
      <c r="W55" s="84">
        <f t="shared" si="1"/>
        <v>0</v>
      </c>
      <c r="X55" s="85">
        <f t="shared" si="2"/>
        <v>7570700</v>
      </c>
      <c r="Y55" s="10"/>
      <c r="Z55" s="11"/>
    </row>
    <row r="56" spans="1:26" s="3" customFormat="1" x14ac:dyDescent="0.3">
      <c r="A56" s="4">
        <v>43</v>
      </c>
      <c r="B56" s="61" t="s">
        <v>33</v>
      </c>
      <c r="C56" s="81">
        <v>0</v>
      </c>
      <c r="D56" s="82">
        <v>0</v>
      </c>
      <c r="E56" s="81">
        <v>5000000</v>
      </c>
      <c r="F56" s="82">
        <v>301745.38699999993</v>
      </c>
      <c r="G56" s="81">
        <v>0</v>
      </c>
      <c r="H56" s="82">
        <v>0</v>
      </c>
      <c r="I56" s="81">
        <v>0</v>
      </c>
      <c r="J56" s="82">
        <v>0</v>
      </c>
      <c r="K56" s="81">
        <v>0</v>
      </c>
      <c r="L56" s="82">
        <v>0</v>
      </c>
      <c r="M56" s="81">
        <v>0</v>
      </c>
      <c r="N56" s="82">
        <v>0</v>
      </c>
      <c r="O56" s="81">
        <v>0</v>
      </c>
      <c r="P56" s="82">
        <v>0</v>
      </c>
      <c r="Q56" s="81">
        <v>0</v>
      </c>
      <c r="R56" s="82">
        <v>0</v>
      </c>
      <c r="S56" s="81">
        <f t="shared" si="0"/>
        <v>5000000</v>
      </c>
      <c r="T56" s="82">
        <f t="shared" si="0"/>
        <v>301745.38699999993</v>
      </c>
      <c r="U56" s="81">
        <v>0</v>
      </c>
      <c r="V56" s="82">
        <v>0</v>
      </c>
      <c r="W56" s="81">
        <f t="shared" si="1"/>
        <v>5000000</v>
      </c>
      <c r="X56" s="82">
        <f t="shared" si="2"/>
        <v>301745.38699999993</v>
      </c>
      <c r="Y56" s="10"/>
      <c r="Z56" s="11"/>
    </row>
    <row r="57" spans="1:26" s="3" customFormat="1" x14ac:dyDescent="0.25">
      <c r="A57" s="139" t="s">
        <v>34</v>
      </c>
      <c r="B57" s="140"/>
      <c r="C57" s="84">
        <f>C56</f>
        <v>0</v>
      </c>
      <c r="D57" s="85">
        <f>D56</f>
        <v>0</v>
      </c>
      <c r="E57" s="84">
        <f t="shared" ref="E57:R57" si="17">E56</f>
        <v>5000000</v>
      </c>
      <c r="F57" s="85">
        <f t="shared" si="17"/>
        <v>301745.38699999993</v>
      </c>
      <c r="G57" s="84">
        <f t="shared" si="17"/>
        <v>0</v>
      </c>
      <c r="H57" s="85">
        <f t="shared" si="17"/>
        <v>0</v>
      </c>
      <c r="I57" s="84">
        <f t="shared" si="17"/>
        <v>0</v>
      </c>
      <c r="J57" s="85">
        <f t="shared" si="17"/>
        <v>0</v>
      </c>
      <c r="K57" s="84">
        <f t="shared" si="17"/>
        <v>0</v>
      </c>
      <c r="L57" s="85">
        <f t="shared" si="17"/>
        <v>0</v>
      </c>
      <c r="M57" s="84">
        <f t="shared" si="17"/>
        <v>0</v>
      </c>
      <c r="N57" s="85">
        <f t="shared" si="17"/>
        <v>0</v>
      </c>
      <c r="O57" s="84">
        <f t="shared" si="17"/>
        <v>0</v>
      </c>
      <c r="P57" s="85">
        <f t="shared" si="17"/>
        <v>0</v>
      </c>
      <c r="Q57" s="84">
        <f t="shared" si="17"/>
        <v>0</v>
      </c>
      <c r="R57" s="85">
        <f t="shared" si="17"/>
        <v>0</v>
      </c>
      <c r="S57" s="84">
        <f t="shared" si="0"/>
        <v>5000000</v>
      </c>
      <c r="T57" s="85">
        <f t="shared" si="0"/>
        <v>301745.38699999993</v>
      </c>
      <c r="U57" s="84">
        <f t="shared" ref="U57:V57" si="18">U56</f>
        <v>0</v>
      </c>
      <c r="V57" s="85">
        <f t="shared" si="18"/>
        <v>0</v>
      </c>
      <c r="W57" s="84">
        <f t="shared" si="1"/>
        <v>5000000</v>
      </c>
      <c r="X57" s="85">
        <f t="shared" si="2"/>
        <v>301745.38699999993</v>
      </c>
      <c r="Y57" s="11"/>
      <c r="Z57" s="11"/>
    </row>
    <row r="58" spans="1:26" s="3" customFormat="1" ht="17.25" thickBot="1" x14ac:dyDescent="0.35">
      <c r="A58" s="141" t="s">
        <v>43</v>
      </c>
      <c r="B58" s="142"/>
      <c r="C58" s="86">
        <f>C57+C53+C49+C44+C42+C55</f>
        <v>2639999999.5902085</v>
      </c>
      <c r="D58" s="86">
        <f t="shared" ref="D58:X58" si="19">D57+D53+D49+D44+D42+D55</f>
        <v>894378500</v>
      </c>
      <c r="E58" s="86">
        <f t="shared" si="19"/>
        <v>869999999.51985371</v>
      </c>
      <c r="F58" s="86">
        <f t="shared" si="19"/>
        <v>441503445.38700002</v>
      </c>
      <c r="G58" s="86">
        <f t="shared" si="19"/>
        <v>11000000</v>
      </c>
      <c r="H58" s="86">
        <f t="shared" si="19"/>
        <v>397200</v>
      </c>
      <c r="I58" s="86">
        <f t="shared" si="19"/>
        <v>25000000.431707975</v>
      </c>
      <c r="J58" s="86">
        <f t="shared" si="19"/>
        <v>4963100</v>
      </c>
      <c r="K58" s="86">
        <f t="shared" si="19"/>
        <v>114999999.84816746</v>
      </c>
      <c r="L58" s="86">
        <f t="shared" si="19"/>
        <v>8806200</v>
      </c>
      <c r="M58" s="86">
        <f t="shared" si="19"/>
        <v>5000000.0622921344</v>
      </c>
      <c r="N58" s="86">
        <f t="shared" si="19"/>
        <v>70300</v>
      </c>
      <c r="O58" s="86">
        <f t="shared" si="19"/>
        <v>3999999.9145216029</v>
      </c>
      <c r="P58" s="86">
        <f t="shared" si="19"/>
        <v>50600</v>
      </c>
      <c r="Q58" s="86">
        <f t="shared" si="19"/>
        <v>80000000.338151336</v>
      </c>
      <c r="R58" s="86">
        <f t="shared" si="19"/>
        <v>16399800</v>
      </c>
      <c r="S58" s="86">
        <f t="shared" si="19"/>
        <v>3749999999.7049026</v>
      </c>
      <c r="T58" s="86">
        <f t="shared" si="19"/>
        <v>1366569145.3870001</v>
      </c>
      <c r="U58" s="86">
        <f t="shared" si="19"/>
        <v>1649999999.6045692</v>
      </c>
      <c r="V58" s="86">
        <f t="shared" si="19"/>
        <v>877314900</v>
      </c>
      <c r="W58" s="86">
        <f t="shared" si="19"/>
        <v>5400000000.1094723</v>
      </c>
      <c r="X58" s="86">
        <f t="shared" si="19"/>
        <v>2243884045.3870001</v>
      </c>
      <c r="Y58" s="11"/>
      <c r="Z58" s="11"/>
    </row>
    <row r="61" spans="1:26" x14ac:dyDescent="0.25">
      <c r="E61" s="1"/>
      <c r="G61" s="1"/>
      <c r="I61" s="1"/>
      <c r="K61" s="1"/>
      <c r="M61" s="1"/>
      <c r="O61" s="1"/>
      <c r="S61" s="1"/>
      <c r="U61" s="1"/>
      <c r="W61" s="1"/>
    </row>
  </sheetData>
  <mergeCells count="24">
    <mergeCell ref="A53:B53"/>
    <mergeCell ref="A57:B57"/>
    <mergeCell ref="A58:B58"/>
    <mergeCell ref="A19:B19"/>
    <mergeCell ref="A41:B41"/>
    <mergeCell ref="A42:B42"/>
    <mergeCell ref="A44:B44"/>
    <mergeCell ref="A49:B49"/>
    <mergeCell ref="A55:B55"/>
    <mergeCell ref="W4:X5"/>
    <mergeCell ref="A3:X3"/>
    <mergeCell ref="A1:W2"/>
    <mergeCell ref="C4:D5"/>
    <mergeCell ref="E4:F5"/>
    <mergeCell ref="G4:H5"/>
    <mergeCell ref="I4:J5"/>
    <mergeCell ref="K4:L5"/>
    <mergeCell ref="M4:N5"/>
    <mergeCell ref="O4:P5"/>
    <mergeCell ref="Q4:R5"/>
    <mergeCell ref="B4:B6"/>
    <mergeCell ref="A4:A6"/>
    <mergeCell ref="S4:T5"/>
    <mergeCell ref="U4:V5"/>
  </mergeCells>
  <conditionalFormatting sqref="W57:X57 W53:X53 W49:X49 W44:X44 W41:X42">
    <cfRule type="expression" dxfId="25" priority="52">
      <formula>AND(#REF!&gt;0,W41&lt;1)</formula>
    </cfRule>
  </conditionalFormatting>
  <conditionalFormatting sqref="W56:X56 W50:X52 W45:X48 W43:X43 W7:X40">
    <cfRule type="expression" dxfId="24" priority="23">
      <formula>AND(#REF!&gt;0,W7&lt;1)</formula>
    </cfRule>
  </conditionalFormatting>
  <conditionalFormatting sqref="W55:X55">
    <cfRule type="expression" dxfId="23" priority="22">
      <formula>AND(#REF!&gt;0,W55&lt;1)</formula>
    </cfRule>
  </conditionalFormatting>
  <conditionalFormatting sqref="W54:X54">
    <cfRule type="expression" dxfId="22" priority="21">
      <formula>AND(#REF!&gt;0,W54&lt;1)</formula>
    </cfRule>
  </conditionalFormatting>
  <conditionalFormatting sqref="C41:D42 C44:D44 C49:D49 C53:D53 C57:D57 C58:X58">
    <cfRule type="expression" dxfId="21" priority="16">
      <formula>AND(#REF!&gt;0,C41&lt;1)</formula>
    </cfRule>
  </conditionalFormatting>
  <conditionalFormatting sqref="C7:D40 C43:D43 C45:D48 C50:D52 C56:D56">
    <cfRule type="expression" dxfId="20" priority="15">
      <formula>AND(#REF!&gt;0,C7&lt;1)</formula>
    </cfRule>
  </conditionalFormatting>
  <conditionalFormatting sqref="C55:D55">
    <cfRule type="expression" dxfId="19" priority="14">
      <formula>AND(#REF!&gt;0,C55&lt;1)</formula>
    </cfRule>
  </conditionalFormatting>
  <conditionalFormatting sqref="C54:D54">
    <cfRule type="expression" dxfId="18" priority="13">
      <formula>AND(#REF!&gt;0,C54&lt;1)</formula>
    </cfRule>
  </conditionalFormatting>
  <conditionalFormatting sqref="E41:T42 E44:T44 E49:T49 E53:T53 E57:T57">
    <cfRule type="expression" dxfId="17" priority="8">
      <formula>AND(#REF!&gt;0,E41&lt;1)</formula>
    </cfRule>
  </conditionalFormatting>
  <conditionalFormatting sqref="E7:T40 E43:T43 E45:T48 E50:T52 E56:T56">
    <cfRule type="expression" dxfId="16" priority="7">
      <formula>AND(#REF!&gt;0,E7&lt;1)</formula>
    </cfRule>
  </conditionalFormatting>
  <conditionalFormatting sqref="E55:T55">
    <cfRule type="expression" dxfId="15" priority="6">
      <formula>AND(#REF!&gt;0,E55&lt;1)</formula>
    </cfRule>
  </conditionalFormatting>
  <conditionalFormatting sqref="E54:T54">
    <cfRule type="expression" dxfId="14" priority="5">
      <formula>AND(#REF!&gt;0,E54&lt;1)</formula>
    </cfRule>
  </conditionalFormatting>
  <conditionalFormatting sqref="U41:V42 U44:V44 U49:V49 U53:V53 U57:V57">
    <cfRule type="expression" dxfId="13" priority="4">
      <formula>AND(#REF!&gt;0,U41&lt;1)</formula>
    </cfRule>
  </conditionalFormatting>
  <conditionalFormatting sqref="U7:V40 U43:V43 U45:V48 U50:V52 U56:V56">
    <cfRule type="expression" dxfId="12" priority="3">
      <formula>AND(#REF!&gt;0,U7&lt;1)</formula>
    </cfRule>
  </conditionalFormatting>
  <conditionalFormatting sqref="U55:V55">
    <cfRule type="expression" dxfId="11" priority="2">
      <formula>AND(#REF!&gt;0,U55&lt;1)</formula>
    </cfRule>
  </conditionalFormatting>
  <conditionalFormatting sqref="U54:V54">
    <cfRule type="expression" dxfId="10" priority="1">
      <formula>AND(#REF!&gt;0,U54&lt;1)</formula>
    </cfRule>
  </conditionalFormatting>
  <printOptions horizontalCentered="1"/>
  <pageMargins left="0.15748031496062992" right="0.15748031496062992" top="0.15748031496062992" bottom="0.19685039370078741" header="0.15748031496062992" footer="0.31496062992125984"/>
  <pageSetup paperSize="9" scale="90" orientation="landscape" horizontalDpi="0" verticalDpi="0" r:id="rId1"/>
  <colBreaks count="1" manualBreakCount="1">
    <brk id="12" max="1048575" man="1"/>
  </colBreaks>
  <ignoredErrors>
    <ignoredError sqref="D19:E19 D41:E42 D44:E44 D49:E49 D53:E53 D55:E55 D57:E57 S7 G19 G41:G42 G44 G49 G53 G55 G57 I19 I41:I42 I44 I49 I53 I55 I57 K19 K41:K42 K44 K49 K53 K55 K57 M19 M41:M42 M44 M49 M53 M55 M57 O19 O41:O42 O44 O49 O53 O55 O57 Q19 Q41:Q42 Q44 Q49 Q53 Q55 Q57 U19 U41:U42 U44 U49 U53 U55 U57 W7:X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6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6" sqref="F16"/>
    </sheetView>
  </sheetViews>
  <sheetFormatPr defaultRowHeight="15" x14ac:dyDescent="0.25"/>
  <cols>
    <col min="1" max="1" width="4.85546875" customWidth="1"/>
    <col min="2" max="2" width="34.28515625" customWidth="1"/>
    <col min="3" max="4" width="16" bestFit="1" customWidth="1"/>
    <col min="5" max="7" width="14.28515625" bestFit="1" customWidth="1"/>
    <col min="8" max="8" width="12.42578125" bestFit="1" customWidth="1"/>
    <col min="9" max="9" width="14.28515625" bestFit="1" customWidth="1"/>
    <col min="10" max="10" width="13.140625" bestFit="1" customWidth="1"/>
    <col min="11" max="11" width="15.28515625" bestFit="1" customWidth="1"/>
    <col min="12" max="12" width="13.140625" bestFit="1" customWidth="1"/>
    <col min="13" max="13" width="12.5703125" bestFit="1" customWidth="1"/>
    <col min="14" max="14" width="12.42578125" bestFit="1" customWidth="1"/>
    <col min="15" max="15" width="12.5703125" bestFit="1" customWidth="1"/>
    <col min="16" max="16" width="12.42578125" bestFit="1" customWidth="1"/>
    <col min="17" max="18" width="13.140625" bestFit="1" customWidth="1"/>
    <col min="19" max="24" width="16" bestFit="1" customWidth="1"/>
    <col min="25" max="25" width="11.28515625" style="1" bestFit="1" customWidth="1"/>
    <col min="26" max="26" width="10.140625" style="1" bestFit="1" customWidth="1"/>
  </cols>
  <sheetData>
    <row r="1" spans="1:26" ht="19.5" customHeight="1" x14ac:dyDescent="0.25">
      <c r="A1" s="107" t="s">
        <v>149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6" ht="18.75" customHeight="1" thickBot="1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6" s="66" customFormat="1" ht="24" customHeight="1" thickBot="1" x14ac:dyDescent="0.4">
      <c r="A3" s="104" t="s">
        <v>148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6"/>
      <c r="Y3" s="65"/>
      <c r="Z3" s="65"/>
    </row>
    <row r="4" spans="1:26" s="3" customFormat="1" ht="13.5" customHeight="1" x14ac:dyDescent="0.25">
      <c r="A4" s="128" t="s">
        <v>0</v>
      </c>
      <c r="B4" s="125" t="s">
        <v>1</v>
      </c>
      <c r="C4" s="109" t="s">
        <v>144</v>
      </c>
      <c r="D4" s="110"/>
      <c r="E4" s="113" t="s">
        <v>145</v>
      </c>
      <c r="F4" s="114"/>
      <c r="G4" s="117" t="s">
        <v>146</v>
      </c>
      <c r="H4" s="118"/>
      <c r="I4" s="121" t="s">
        <v>138</v>
      </c>
      <c r="J4" s="122"/>
      <c r="K4" s="121" t="s">
        <v>139</v>
      </c>
      <c r="L4" s="122"/>
      <c r="M4" s="121" t="s">
        <v>140</v>
      </c>
      <c r="N4" s="122"/>
      <c r="O4" s="121" t="s">
        <v>141</v>
      </c>
      <c r="P4" s="122"/>
      <c r="Q4" s="121" t="s">
        <v>33</v>
      </c>
      <c r="R4" s="122"/>
      <c r="S4" s="131" t="s">
        <v>143</v>
      </c>
      <c r="T4" s="132"/>
      <c r="U4" s="135" t="s">
        <v>135</v>
      </c>
      <c r="V4" s="136"/>
      <c r="W4" s="100" t="s">
        <v>142</v>
      </c>
      <c r="X4" s="101"/>
      <c r="Y4" s="11"/>
      <c r="Z4" s="11"/>
    </row>
    <row r="5" spans="1:26" s="3" customFormat="1" ht="13.5" customHeight="1" thickBot="1" x14ac:dyDescent="0.3">
      <c r="A5" s="129"/>
      <c r="B5" s="126"/>
      <c r="C5" s="111"/>
      <c r="D5" s="112"/>
      <c r="E5" s="115"/>
      <c r="F5" s="116"/>
      <c r="G5" s="119"/>
      <c r="H5" s="120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133"/>
      <c r="T5" s="134"/>
      <c r="U5" s="137"/>
      <c r="V5" s="138"/>
      <c r="W5" s="102"/>
      <c r="X5" s="103"/>
      <c r="Y5" s="11"/>
      <c r="Z5" s="11"/>
    </row>
    <row r="6" spans="1:26" s="3" customFormat="1" ht="15.75" thickBot="1" x14ac:dyDescent="0.3">
      <c r="A6" s="130"/>
      <c r="B6" s="127"/>
      <c r="C6" s="68" t="s">
        <v>136</v>
      </c>
      <c r="D6" s="69" t="s">
        <v>137</v>
      </c>
      <c r="E6" s="70" t="s">
        <v>136</v>
      </c>
      <c r="F6" s="70" t="s">
        <v>137</v>
      </c>
      <c r="G6" s="71" t="s">
        <v>136</v>
      </c>
      <c r="H6" s="71" t="s">
        <v>137</v>
      </c>
      <c r="I6" s="72" t="s">
        <v>136</v>
      </c>
      <c r="J6" s="72" t="s">
        <v>137</v>
      </c>
      <c r="K6" s="72" t="s">
        <v>136</v>
      </c>
      <c r="L6" s="72" t="s">
        <v>137</v>
      </c>
      <c r="M6" s="72" t="s">
        <v>136</v>
      </c>
      <c r="N6" s="72" t="s">
        <v>137</v>
      </c>
      <c r="O6" s="72" t="s">
        <v>136</v>
      </c>
      <c r="P6" s="72" t="s">
        <v>137</v>
      </c>
      <c r="Q6" s="72" t="s">
        <v>136</v>
      </c>
      <c r="R6" s="72" t="s">
        <v>137</v>
      </c>
      <c r="S6" s="73" t="s">
        <v>136</v>
      </c>
      <c r="T6" s="74" t="s">
        <v>137</v>
      </c>
      <c r="U6" s="75" t="s">
        <v>136</v>
      </c>
      <c r="V6" s="76" t="s">
        <v>137</v>
      </c>
      <c r="W6" s="77" t="s">
        <v>136</v>
      </c>
      <c r="X6" s="77" t="s">
        <v>137</v>
      </c>
      <c r="Y6" s="11"/>
      <c r="Z6" s="11"/>
    </row>
    <row r="7" spans="1:26" s="3" customFormat="1" x14ac:dyDescent="0.3">
      <c r="A7" s="4">
        <v>1</v>
      </c>
      <c r="B7" s="61" t="s">
        <v>45</v>
      </c>
      <c r="C7" s="6">
        <v>7015662.5292013809</v>
      </c>
      <c r="D7" s="6">
        <v>2058399.9999999995</v>
      </c>
      <c r="E7" s="6">
        <v>1322874.1787016862</v>
      </c>
      <c r="F7" s="6">
        <v>894400</v>
      </c>
      <c r="G7" s="6">
        <v>0</v>
      </c>
      <c r="H7" s="6">
        <v>0</v>
      </c>
      <c r="I7" s="6">
        <v>29639.823999854503</v>
      </c>
      <c r="J7" s="6">
        <v>11100.000000000002</v>
      </c>
      <c r="K7" s="6">
        <v>136343.19039933069</v>
      </c>
      <c r="L7" s="6">
        <v>3200</v>
      </c>
      <c r="M7" s="6">
        <v>5927.9647999709014</v>
      </c>
      <c r="N7" s="6">
        <v>0</v>
      </c>
      <c r="O7" s="6">
        <v>4742.3718399767204</v>
      </c>
      <c r="P7" s="6">
        <v>0</v>
      </c>
      <c r="Q7" s="6">
        <v>94847.436799534422</v>
      </c>
      <c r="R7" s="6">
        <v>16500</v>
      </c>
      <c r="S7" s="6">
        <f t="shared" ref="S7:T22" si="0">Q7+O7+M7+K7+I7+G7+E7+C7</f>
        <v>8610037.4957417343</v>
      </c>
      <c r="T7" s="6">
        <f t="shared" si="0"/>
        <v>2983599.9999999995</v>
      </c>
      <c r="U7" s="6">
        <v>3343025.0018617911</v>
      </c>
      <c r="V7" s="6">
        <v>1467000.0000000002</v>
      </c>
      <c r="W7" s="6">
        <f t="shared" ref="W7:X22" si="1">S7+U7</f>
        <v>11953062.497603524</v>
      </c>
      <c r="X7" s="7">
        <f t="shared" si="1"/>
        <v>4450600</v>
      </c>
      <c r="Y7" s="11"/>
      <c r="Z7" s="11"/>
    </row>
    <row r="8" spans="1:26" s="3" customFormat="1" x14ac:dyDescent="0.3">
      <c r="A8" s="4">
        <v>2</v>
      </c>
      <c r="B8" s="61" t="s">
        <v>46</v>
      </c>
      <c r="C8" s="6">
        <v>65973819.327165812</v>
      </c>
      <c r="D8" s="6">
        <v>21915800</v>
      </c>
      <c r="E8" s="6">
        <v>21927221.427333221</v>
      </c>
      <c r="F8" s="6">
        <v>17744200</v>
      </c>
      <c r="G8" s="6">
        <v>0</v>
      </c>
      <c r="H8" s="6">
        <v>0</v>
      </c>
      <c r="I8" s="6">
        <v>507950.48651379941</v>
      </c>
      <c r="J8" s="6">
        <v>59099.999999999993</v>
      </c>
      <c r="K8" s="6">
        <v>2336572.2379634771</v>
      </c>
      <c r="L8" s="6">
        <v>982699.99999999977</v>
      </c>
      <c r="M8" s="6">
        <v>101590.09730275988</v>
      </c>
      <c r="N8" s="6">
        <v>1200</v>
      </c>
      <c r="O8" s="6">
        <v>81272.077842207902</v>
      </c>
      <c r="P8" s="6">
        <v>800</v>
      </c>
      <c r="Q8" s="6">
        <v>1625441.5568441581</v>
      </c>
      <c r="R8" s="6">
        <v>248400</v>
      </c>
      <c r="S8" s="6">
        <f t="shared" si="0"/>
        <v>92553867.21096544</v>
      </c>
      <c r="T8" s="6">
        <f t="shared" si="0"/>
        <v>40952200</v>
      </c>
      <c r="U8" s="6">
        <v>74960425.313744187</v>
      </c>
      <c r="V8" s="6">
        <v>93936500.00000003</v>
      </c>
      <c r="W8" s="6">
        <f t="shared" si="1"/>
        <v>167514292.52470964</v>
      </c>
      <c r="X8" s="7">
        <f t="shared" si="1"/>
        <v>134888700.00000003</v>
      </c>
      <c r="Y8" s="11"/>
      <c r="Z8" s="11"/>
    </row>
    <row r="9" spans="1:26" s="3" customFormat="1" x14ac:dyDescent="0.3">
      <c r="A9" s="4">
        <v>3</v>
      </c>
      <c r="B9" s="61" t="s">
        <v>47</v>
      </c>
      <c r="C9" s="6">
        <v>129846886.31030911</v>
      </c>
      <c r="D9" s="6">
        <v>53690400</v>
      </c>
      <c r="E9" s="6">
        <v>25136904.563886896</v>
      </c>
      <c r="F9" s="6">
        <v>11120978.449999997</v>
      </c>
      <c r="G9" s="6">
        <v>0</v>
      </c>
      <c r="H9" s="6">
        <v>0</v>
      </c>
      <c r="I9" s="6">
        <v>857803.34552956175</v>
      </c>
      <c r="J9" s="6">
        <v>154000</v>
      </c>
      <c r="K9" s="6">
        <v>3947773.1186936256</v>
      </c>
      <c r="L9" s="6">
        <v>154200.00000000003</v>
      </c>
      <c r="M9" s="6">
        <v>166837.96168233154</v>
      </c>
      <c r="N9" s="6">
        <v>19500</v>
      </c>
      <c r="O9" s="6">
        <v>137248.53528472988</v>
      </c>
      <c r="P9" s="6">
        <v>0</v>
      </c>
      <c r="Q9" s="6">
        <v>2747815.6838605362</v>
      </c>
      <c r="R9" s="6">
        <v>772099.99999999988</v>
      </c>
      <c r="S9" s="6">
        <f t="shared" si="0"/>
        <v>162841269.51924679</v>
      </c>
      <c r="T9" s="6">
        <f t="shared" si="0"/>
        <v>65911178.449999996</v>
      </c>
      <c r="U9" s="6">
        <v>27082241.629884902</v>
      </c>
      <c r="V9" s="6">
        <v>14443400</v>
      </c>
      <c r="W9" s="6">
        <f t="shared" si="1"/>
        <v>189923511.14913169</v>
      </c>
      <c r="X9" s="7">
        <f t="shared" si="1"/>
        <v>80354578.449999988</v>
      </c>
      <c r="Y9" s="11"/>
      <c r="Z9" s="11"/>
    </row>
    <row r="10" spans="1:26" s="3" customFormat="1" x14ac:dyDescent="0.3">
      <c r="A10" s="4">
        <v>4</v>
      </c>
      <c r="B10" s="61" t="s">
        <v>48</v>
      </c>
      <c r="C10" s="6">
        <v>100977927.56638017</v>
      </c>
      <c r="D10" s="6">
        <v>31340099.999999996</v>
      </c>
      <c r="E10" s="6">
        <v>11798524.291082015</v>
      </c>
      <c r="F10" s="6">
        <v>4784200</v>
      </c>
      <c r="G10" s="6">
        <v>29700.000000000004</v>
      </c>
      <c r="H10" s="6">
        <v>0</v>
      </c>
      <c r="I10" s="6">
        <v>503368.37932299916</v>
      </c>
      <c r="J10" s="6">
        <v>127799.99999999997</v>
      </c>
      <c r="K10" s="6">
        <v>2295494.544885796</v>
      </c>
      <c r="L10" s="6">
        <v>97500</v>
      </c>
      <c r="M10" s="6">
        <v>102473.67586459982</v>
      </c>
      <c r="N10" s="6">
        <v>1000</v>
      </c>
      <c r="O10" s="6">
        <v>82138.940691679862</v>
      </c>
      <c r="P10" s="6">
        <v>2300</v>
      </c>
      <c r="Q10" s="6">
        <v>1595378.8138335973</v>
      </c>
      <c r="R10" s="6">
        <v>608400</v>
      </c>
      <c r="S10" s="6">
        <f t="shared" si="0"/>
        <v>117385006.21206087</v>
      </c>
      <c r="T10" s="6">
        <f t="shared" si="0"/>
        <v>36961300</v>
      </c>
      <c r="U10" s="6">
        <v>19811270.026475746</v>
      </c>
      <c r="V10" s="6">
        <v>8246800.0000000009</v>
      </c>
      <c r="W10" s="6">
        <f t="shared" si="1"/>
        <v>137196276.23853663</v>
      </c>
      <c r="X10" s="7">
        <f t="shared" si="1"/>
        <v>45208100</v>
      </c>
      <c r="Y10" s="11"/>
      <c r="Z10" s="11"/>
    </row>
    <row r="11" spans="1:26" s="3" customFormat="1" x14ac:dyDescent="0.3">
      <c r="A11" s="4">
        <v>5</v>
      </c>
      <c r="B11" s="61" t="s">
        <v>49</v>
      </c>
      <c r="C11" s="6">
        <v>100535751.96993607</v>
      </c>
      <c r="D11" s="6">
        <v>32373100</v>
      </c>
      <c r="E11" s="6">
        <v>11533329.654881638</v>
      </c>
      <c r="F11" s="6">
        <v>4925500.0000000009</v>
      </c>
      <c r="G11" s="6">
        <v>0</v>
      </c>
      <c r="H11" s="6">
        <v>0</v>
      </c>
      <c r="I11" s="6">
        <v>559719.89799991553</v>
      </c>
      <c r="J11" s="6">
        <v>139200</v>
      </c>
      <c r="K11" s="6">
        <v>2577075.021583979</v>
      </c>
      <c r="L11" s="6">
        <v>110400.00000000001</v>
      </c>
      <c r="M11" s="6">
        <v>107909.87231322448</v>
      </c>
      <c r="N11" s="6">
        <v>2400</v>
      </c>
      <c r="O11" s="6">
        <v>89132.445488814046</v>
      </c>
      <c r="P11" s="6">
        <v>0</v>
      </c>
      <c r="Q11" s="6">
        <v>1790184.378229202</v>
      </c>
      <c r="R11" s="6">
        <v>301700</v>
      </c>
      <c r="S11" s="6">
        <f t="shared" si="0"/>
        <v>117193103.24043284</v>
      </c>
      <c r="T11" s="6">
        <f t="shared" si="0"/>
        <v>37852300</v>
      </c>
      <c r="U11" s="6">
        <v>17242927.407100286</v>
      </c>
      <c r="V11" s="6">
        <v>7373299.9999999991</v>
      </c>
      <c r="W11" s="6">
        <f t="shared" si="1"/>
        <v>134436030.64753312</v>
      </c>
      <c r="X11" s="7">
        <f t="shared" si="1"/>
        <v>45225600</v>
      </c>
      <c r="Y11" s="11"/>
      <c r="Z11" s="11"/>
    </row>
    <row r="12" spans="1:26" s="3" customFormat="1" x14ac:dyDescent="0.3">
      <c r="A12" s="4">
        <v>6</v>
      </c>
      <c r="B12" s="61" t="s">
        <v>50</v>
      </c>
      <c r="C12" s="6">
        <v>109762686.138688</v>
      </c>
      <c r="D12" s="6">
        <v>28703800</v>
      </c>
      <c r="E12" s="6">
        <v>18309973.078988761</v>
      </c>
      <c r="F12" s="6">
        <v>6595700.0000000009</v>
      </c>
      <c r="G12" s="6">
        <v>0</v>
      </c>
      <c r="H12" s="6">
        <v>0</v>
      </c>
      <c r="I12" s="6">
        <v>643219.75894060137</v>
      </c>
      <c r="J12" s="6">
        <v>102999.99999999999</v>
      </c>
      <c r="K12" s="6">
        <v>2958810.8911267659</v>
      </c>
      <c r="L12" s="6">
        <v>355899.99999999994</v>
      </c>
      <c r="M12" s="6">
        <v>128643.95178812028</v>
      </c>
      <c r="N12" s="6">
        <v>0</v>
      </c>
      <c r="O12" s="6">
        <v>102915.1614304962</v>
      </c>
      <c r="P12" s="6">
        <v>200</v>
      </c>
      <c r="Q12" s="6">
        <v>2058303.2286099244</v>
      </c>
      <c r="R12" s="6">
        <v>222000</v>
      </c>
      <c r="S12" s="6">
        <f t="shared" si="0"/>
        <v>133964552.20957267</v>
      </c>
      <c r="T12" s="6">
        <f t="shared" si="0"/>
        <v>35980600</v>
      </c>
      <c r="U12" s="6">
        <v>29211883.490165383</v>
      </c>
      <c r="V12" s="6">
        <v>12759400</v>
      </c>
      <c r="W12" s="6">
        <f t="shared" si="1"/>
        <v>163176435.69973806</v>
      </c>
      <c r="X12" s="7">
        <f t="shared" si="1"/>
        <v>48740000</v>
      </c>
      <c r="Y12" s="11"/>
      <c r="Z12" s="11"/>
    </row>
    <row r="13" spans="1:26" s="3" customFormat="1" ht="14.25" customHeight="1" x14ac:dyDescent="0.3">
      <c r="A13" s="4">
        <v>7</v>
      </c>
      <c r="B13" s="61" t="s">
        <v>77</v>
      </c>
      <c r="C13" s="6">
        <v>99032511.629439011</v>
      </c>
      <c r="D13" s="6">
        <v>36657500</v>
      </c>
      <c r="E13" s="6">
        <v>17493591.542257853</v>
      </c>
      <c r="F13" s="6">
        <v>11246800.000000004</v>
      </c>
      <c r="G13" s="6">
        <v>20000</v>
      </c>
      <c r="H13" s="6">
        <v>0</v>
      </c>
      <c r="I13" s="6">
        <v>748383.61512876092</v>
      </c>
      <c r="J13" s="6">
        <v>93600.000000000015</v>
      </c>
      <c r="K13" s="6">
        <v>3442564.6295922995</v>
      </c>
      <c r="L13" s="6">
        <v>170700</v>
      </c>
      <c r="M13" s="6">
        <v>149676.72302575214</v>
      </c>
      <c r="N13" s="6">
        <v>0</v>
      </c>
      <c r="O13" s="6">
        <v>119741.37842060172</v>
      </c>
      <c r="P13" s="6">
        <v>600</v>
      </c>
      <c r="Q13" s="6">
        <v>2394827.5684120348</v>
      </c>
      <c r="R13" s="6">
        <v>506900.00000000006</v>
      </c>
      <c r="S13" s="6">
        <f t="shared" si="0"/>
        <v>123401297.08627632</v>
      </c>
      <c r="T13" s="6">
        <f t="shared" si="0"/>
        <v>48676100</v>
      </c>
      <c r="U13" s="6">
        <v>19183852.1262661</v>
      </c>
      <c r="V13" s="6">
        <v>10980100</v>
      </c>
      <c r="W13" s="6">
        <f t="shared" si="1"/>
        <v>142585149.21254241</v>
      </c>
      <c r="X13" s="7">
        <f t="shared" si="1"/>
        <v>59656200</v>
      </c>
      <c r="Y13" s="11"/>
      <c r="Z13" s="11"/>
    </row>
    <row r="14" spans="1:26" s="3" customFormat="1" x14ac:dyDescent="0.3">
      <c r="A14" s="4">
        <v>8</v>
      </c>
      <c r="B14" s="61" t="s">
        <v>51</v>
      </c>
      <c r="C14" s="6">
        <v>111065298.24519378</v>
      </c>
      <c r="D14" s="6">
        <v>39771799.999999993</v>
      </c>
      <c r="E14" s="6">
        <v>32661898.218260638</v>
      </c>
      <c r="F14" s="6">
        <v>16852826.485999998</v>
      </c>
      <c r="G14" s="6">
        <v>20000</v>
      </c>
      <c r="H14" s="6">
        <v>0</v>
      </c>
      <c r="I14" s="6">
        <v>878272.88238285296</v>
      </c>
      <c r="J14" s="6">
        <v>201600</v>
      </c>
      <c r="K14" s="6">
        <v>4040055.2589611229</v>
      </c>
      <c r="L14" s="6">
        <v>476699.99999999994</v>
      </c>
      <c r="M14" s="6">
        <v>175654.57647657057</v>
      </c>
      <c r="N14" s="6">
        <v>5800</v>
      </c>
      <c r="O14" s="6">
        <v>140523.66118125644</v>
      </c>
      <c r="P14" s="6">
        <v>1600</v>
      </c>
      <c r="Q14" s="6">
        <v>2810473.2236251291</v>
      </c>
      <c r="R14" s="6">
        <v>526000</v>
      </c>
      <c r="S14" s="6">
        <f t="shared" si="0"/>
        <v>151792176.06608135</v>
      </c>
      <c r="T14" s="6">
        <f t="shared" si="0"/>
        <v>57836326.485999987</v>
      </c>
      <c r="U14" s="6">
        <v>37110819.406063914</v>
      </c>
      <c r="V14" s="6">
        <v>19622500</v>
      </c>
      <c r="W14" s="6">
        <f t="shared" si="1"/>
        <v>188902995.47214526</v>
      </c>
      <c r="X14" s="7">
        <f t="shared" si="1"/>
        <v>77458826.485999987</v>
      </c>
      <c r="Y14" s="11"/>
      <c r="Z14" s="11"/>
    </row>
    <row r="15" spans="1:26" s="3" customFormat="1" x14ac:dyDescent="0.3">
      <c r="A15" s="4">
        <v>9</v>
      </c>
      <c r="B15" s="61" t="s">
        <v>52</v>
      </c>
      <c r="C15" s="6">
        <v>126316961.02803612</v>
      </c>
      <c r="D15" s="6">
        <v>38843800</v>
      </c>
      <c r="E15" s="6">
        <v>24437313.924974732</v>
      </c>
      <c r="F15" s="6">
        <v>13424252.775</v>
      </c>
      <c r="G15" s="6">
        <v>76000</v>
      </c>
      <c r="H15" s="6">
        <v>0</v>
      </c>
      <c r="I15" s="6">
        <v>758669.36073342199</v>
      </c>
      <c r="J15" s="6">
        <v>158200.00000000003</v>
      </c>
      <c r="K15" s="6">
        <v>3489879.0593737401</v>
      </c>
      <c r="L15" s="6">
        <v>459400.00000000006</v>
      </c>
      <c r="M15" s="6">
        <v>151733.87214668439</v>
      </c>
      <c r="N15" s="6">
        <v>300</v>
      </c>
      <c r="O15" s="6">
        <v>121387.09771734751</v>
      </c>
      <c r="P15" s="6">
        <v>400</v>
      </c>
      <c r="Q15" s="6">
        <v>2427741.9543469502</v>
      </c>
      <c r="R15" s="6">
        <v>969900.00000000023</v>
      </c>
      <c r="S15" s="6">
        <f t="shared" si="0"/>
        <v>157779686.29732901</v>
      </c>
      <c r="T15" s="6">
        <f t="shared" si="0"/>
        <v>53856252.774999999</v>
      </c>
      <c r="U15" s="6">
        <v>24778225.950832907</v>
      </c>
      <c r="V15" s="6">
        <v>11145500</v>
      </c>
      <c r="W15" s="6">
        <f t="shared" si="1"/>
        <v>182557912.24816191</v>
      </c>
      <c r="X15" s="7">
        <f t="shared" si="1"/>
        <v>65001752.774999999</v>
      </c>
      <c r="Y15" s="11"/>
      <c r="Z15" s="11"/>
    </row>
    <row r="16" spans="1:26" s="3" customFormat="1" x14ac:dyDescent="0.3">
      <c r="A16" s="4">
        <v>10</v>
      </c>
      <c r="B16" s="61" t="s">
        <v>53</v>
      </c>
      <c r="C16" s="6">
        <v>136138613.00878677</v>
      </c>
      <c r="D16" s="6">
        <v>47750700</v>
      </c>
      <c r="E16" s="6">
        <v>94952147.394472182</v>
      </c>
      <c r="F16" s="6">
        <v>50642262.927999988</v>
      </c>
      <c r="G16" s="6">
        <v>689000</v>
      </c>
      <c r="H16" s="6">
        <v>0</v>
      </c>
      <c r="I16" s="6">
        <v>1445364.0228167218</v>
      </c>
      <c r="J16" s="6">
        <v>296300</v>
      </c>
      <c r="K16" s="6">
        <v>6648674.5049569206</v>
      </c>
      <c r="L16" s="6">
        <v>640699.99999999988</v>
      </c>
      <c r="M16" s="6">
        <v>289072.80456334434</v>
      </c>
      <c r="N16" s="6">
        <v>3500</v>
      </c>
      <c r="O16" s="6">
        <v>231258.24365067549</v>
      </c>
      <c r="P16" s="6">
        <v>200</v>
      </c>
      <c r="Q16" s="6">
        <v>4625164.8730135094</v>
      </c>
      <c r="R16" s="6">
        <v>454400</v>
      </c>
      <c r="S16" s="6">
        <f t="shared" si="0"/>
        <v>245019294.85226011</v>
      </c>
      <c r="T16" s="6">
        <f t="shared" si="0"/>
        <v>99788062.927999988</v>
      </c>
      <c r="U16" s="6">
        <v>102286193.1179125</v>
      </c>
      <c r="V16" s="6">
        <v>68805600</v>
      </c>
      <c r="W16" s="6">
        <f t="shared" si="1"/>
        <v>347305487.97017264</v>
      </c>
      <c r="X16" s="7">
        <f t="shared" si="1"/>
        <v>168593662.92799997</v>
      </c>
      <c r="Y16" s="11"/>
      <c r="Z16" s="11"/>
    </row>
    <row r="17" spans="1:26" s="3" customFormat="1" x14ac:dyDescent="0.3">
      <c r="A17" s="4">
        <v>11</v>
      </c>
      <c r="B17" s="61" t="s">
        <v>54</v>
      </c>
      <c r="C17" s="6">
        <v>114607131.66171372</v>
      </c>
      <c r="D17" s="6">
        <v>40593499.999999993</v>
      </c>
      <c r="E17" s="6">
        <v>40049166.555013575</v>
      </c>
      <c r="F17" s="6">
        <v>21574800</v>
      </c>
      <c r="G17" s="6">
        <v>1774200</v>
      </c>
      <c r="H17" s="6">
        <v>0</v>
      </c>
      <c r="I17" s="6">
        <v>793759.41060397692</v>
      </c>
      <c r="J17" s="6">
        <v>154500.00000000003</v>
      </c>
      <c r="K17" s="6">
        <v>3651293.2887782934</v>
      </c>
      <c r="L17" s="6">
        <v>273700</v>
      </c>
      <c r="M17" s="6">
        <v>158751.88212079537</v>
      </c>
      <c r="N17" s="6">
        <v>200</v>
      </c>
      <c r="O17" s="6">
        <v>127001.50569663628</v>
      </c>
      <c r="P17" s="6">
        <v>0</v>
      </c>
      <c r="Q17" s="6">
        <v>2540030.113932726</v>
      </c>
      <c r="R17" s="6">
        <v>605200</v>
      </c>
      <c r="S17" s="6">
        <f t="shared" si="0"/>
        <v>163701334.41785973</v>
      </c>
      <c r="T17" s="6">
        <f t="shared" si="0"/>
        <v>63201899.999999993</v>
      </c>
      <c r="U17" s="6">
        <v>41837558.831941091</v>
      </c>
      <c r="V17" s="6">
        <v>24340100.000000004</v>
      </c>
      <c r="W17" s="6">
        <f t="shared" si="1"/>
        <v>205538893.24980083</v>
      </c>
      <c r="X17" s="7">
        <f t="shared" si="1"/>
        <v>87542000</v>
      </c>
      <c r="Y17" s="11"/>
      <c r="Z17" s="11"/>
    </row>
    <row r="18" spans="1:26" s="3" customFormat="1" x14ac:dyDescent="0.3">
      <c r="A18" s="4">
        <v>12</v>
      </c>
      <c r="B18" s="61" t="s">
        <v>55</v>
      </c>
      <c r="C18" s="6">
        <v>100632099.60156734</v>
      </c>
      <c r="D18" s="6">
        <v>32261200.000000004</v>
      </c>
      <c r="E18" s="6">
        <v>28644031.061826501</v>
      </c>
      <c r="F18" s="6">
        <v>11770699.125000002</v>
      </c>
      <c r="G18" s="6">
        <v>140000</v>
      </c>
      <c r="H18" s="6">
        <v>0</v>
      </c>
      <c r="I18" s="6">
        <v>1297596.733937603</v>
      </c>
      <c r="J18" s="6">
        <v>251700.00000000003</v>
      </c>
      <c r="K18" s="6">
        <v>5965944.976112972</v>
      </c>
      <c r="L18" s="6">
        <v>261000.00000000006</v>
      </c>
      <c r="M18" s="6">
        <v>259519.34678752057</v>
      </c>
      <c r="N18" s="6">
        <v>2700</v>
      </c>
      <c r="O18" s="6">
        <v>207615.47743001644</v>
      </c>
      <c r="P18" s="6">
        <v>400</v>
      </c>
      <c r="Q18" s="6">
        <v>4155309.5486003291</v>
      </c>
      <c r="R18" s="6">
        <v>846400</v>
      </c>
      <c r="S18" s="6">
        <f t="shared" si="0"/>
        <v>141302116.74626228</v>
      </c>
      <c r="T18" s="6">
        <f t="shared" si="0"/>
        <v>45394099.125000007</v>
      </c>
      <c r="U18" s="6">
        <v>62600474.145116277</v>
      </c>
      <c r="V18" s="6">
        <v>25763199.999999996</v>
      </c>
      <c r="W18" s="6">
        <f t="shared" si="1"/>
        <v>203902590.89137855</v>
      </c>
      <c r="X18" s="7">
        <f t="shared" si="1"/>
        <v>71157299.125</v>
      </c>
      <c r="Y18" s="11"/>
      <c r="Z18" s="11"/>
    </row>
    <row r="19" spans="1:26" s="3" customFormat="1" x14ac:dyDescent="0.3">
      <c r="A19" s="4">
        <v>13</v>
      </c>
      <c r="B19" s="61" t="s">
        <v>56</v>
      </c>
      <c r="C19" s="6">
        <v>77468416.548057005</v>
      </c>
      <c r="D19" s="6">
        <v>30665299.999999996</v>
      </c>
      <c r="E19" s="6">
        <v>25607744.362817023</v>
      </c>
      <c r="F19" s="6">
        <v>11909600.000000006</v>
      </c>
      <c r="G19" s="6">
        <v>0</v>
      </c>
      <c r="H19" s="6">
        <v>0</v>
      </c>
      <c r="I19" s="6">
        <v>1982596.8098159942</v>
      </c>
      <c r="J19" s="6">
        <v>146600</v>
      </c>
      <c r="K19" s="6">
        <v>9139945.3251535743</v>
      </c>
      <c r="L19" s="6">
        <v>115100</v>
      </c>
      <c r="M19" s="6">
        <v>396469.36196319887</v>
      </c>
      <c r="N19" s="6">
        <v>100</v>
      </c>
      <c r="O19" s="6">
        <v>320115.48957055912</v>
      </c>
      <c r="P19" s="6">
        <v>42400</v>
      </c>
      <c r="Q19" s="6">
        <v>6366959.7914111819</v>
      </c>
      <c r="R19" s="6">
        <v>1451099.9999999998</v>
      </c>
      <c r="S19" s="6">
        <f t="shared" si="0"/>
        <v>121282247.68878853</v>
      </c>
      <c r="T19" s="6">
        <f t="shared" si="0"/>
        <v>44330200</v>
      </c>
      <c r="U19" s="6">
        <v>29402376.471189186</v>
      </c>
      <c r="V19" s="6">
        <v>13687200</v>
      </c>
      <c r="W19" s="6">
        <f t="shared" si="1"/>
        <v>150684624.15997773</v>
      </c>
      <c r="X19" s="7">
        <f t="shared" si="1"/>
        <v>58017400</v>
      </c>
      <c r="Y19" s="11"/>
      <c r="Z19" s="11"/>
    </row>
    <row r="20" spans="1:26" s="3" customFormat="1" x14ac:dyDescent="0.3">
      <c r="A20" s="5">
        <v>14</v>
      </c>
      <c r="B20" s="62" t="s">
        <v>57</v>
      </c>
      <c r="C20" s="6">
        <v>85347074.359968558</v>
      </c>
      <c r="D20" s="6">
        <v>30628199.999999996</v>
      </c>
      <c r="E20" s="6">
        <v>13289883.395297777</v>
      </c>
      <c r="F20" s="6">
        <v>6184900.0000000009</v>
      </c>
      <c r="G20" s="6">
        <v>0</v>
      </c>
      <c r="H20" s="6">
        <v>0</v>
      </c>
      <c r="I20" s="6">
        <v>1231151.4545708916</v>
      </c>
      <c r="J20" s="6">
        <v>240100.00000000003</v>
      </c>
      <c r="K20" s="6">
        <v>5675264.6910261</v>
      </c>
      <c r="L20" s="6">
        <v>90799.999999999985</v>
      </c>
      <c r="M20" s="6">
        <v>257014.19091417827</v>
      </c>
      <c r="N20" s="6">
        <v>100</v>
      </c>
      <c r="O20" s="6">
        <v>207906.83273134261</v>
      </c>
      <c r="P20" s="6">
        <v>0</v>
      </c>
      <c r="Q20" s="6">
        <v>3935201.9546268522</v>
      </c>
      <c r="R20" s="6">
        <v>1083000</v>
      </c>
      <c r="S20" s="6">
        <f t="shared" si="0"/>
        <v>109943496.8791357</v>
      </c>
      <c r="T20" s="6">
        <f t="shared" si="0"/>
        <v>38227100</v>
      </c>
      <c r="U20" s="6">
        <v>18343811.547703259</v>
      </c>
      <c r="V20" s="6">
        <v>8617600</v>
      </c>
      <c r="W20" s="6">
        <f t="shared" si="1"/>
        <v>128287308.42683896</v>
      </c>
      <c r="X20" s="7">
        <f t="shared" si="1"/>
        <v>46844700</v>
      </c>
      <c r="Y20" s="11"/>
      <c r="Z20" s="11"/>
    </row>
    <row r="21" spans="1:26" s="3" customFormat="1" x14ac:dyDescent="0.3">
      <c r="A21" s="4">
        <v>15</v>
      </c>
      <c r="B21" s="61" t="s">
        <v>58</v>
      </c>
      <c r="C21" s="6">
        <f>132841437.623151-39</f>
        <v>132841398.623151</v>
      </c>
      <c r="D21" s="6">
        <v>41992000</v>
      </c>
      <c r="E21" s="6">
        <f>60+111880193.707995</f>
        <v>111880253.707995</v>
      </c>
      <c r="F21" s="6">
        <v>57386700</v>
      </c>
      <c r="G21" s="6">
        <v>60100</v>
      </c>
      <c r="H21" s="6">
        <v>47200</v>
      </c>
      <c r="I21" s="6">
        <f>2413449.78562251+1266</f>
        <v>2414715.7856225101</v>
      </c>
      <c r="J21" s="6">
        <v>318400</v>
      </c>
      <c r="K21" s="6">
        <f>11101859.8138635+3953</f>
        <v>11105812.813863499</v>
      </c>
      <c r="L21" s="6">
        <v>1120300.0000000002</v>
      </c>
      <c r="M21" s="6">
        <f>482689.557124502+3853</f>
        <v>486542.55712450203</v>
      </c>
      <c r="N21" s="6">
        <v>1200</v>
      </c>
      <c r="O21" s="6">
        <f>386151.645699602+2789</f>
        <v>388940.64569960203</v>
      </c>
      <c r="P21" s="6">
        <v>400</v>
      </c>
      <c r="Q21" s="6">
        <f>7723032.91399203-10619</f>
        <v>7712413.9139920296</v>
      </c>
      <c r="R21" s="6">
        <v>1209200</v>
      </c>
      <c r="S21" s="6">
        <f t="shared" si="0"/>
        <v>266890178.04744816</v>
      </c>
      <c r="T21" s="6">
        <f t="shared" si="0"/>
        <v>102075400</v>
      </c>
      <c r="U21" s="6">
        <f>456135204.006129-4116</f>
        <v>456131088.00612903</v>
      </c>
      <c r="V21" s="6">
        <v>232169300.00000003</v>
      </c>
      <c r="W21" s="6">
        <f t="shared" si="1"/>
        <v>723021266.05357718</v>
      </c>
      <c r="X21" s="7">
        <f t="shared" si="1"/>
        <v>334244700</v>
      </c>
      <c r="Y21" s="11"/>
      <c r="Z21" s="11"/>
    </row>
    <row r="22" spans="1:26" s="3" customFormat="1" x14ac:dyDescent="0.3">
      <c r="A22" s="5">
        <v>16</v>
      </c>
      <c r="B22" s="61" t="s">
        <v>59</v>
      </c>
      <c r="C22" s="6">
        <v>132109234.98848727</v>
      </c>
      <c r="D22" s="6">
        <v>44987200</v>
      </c>
      <c r="E22" s="6">
        <v>22240525.775153331</v>
      </c>
      <c r="F22" s="6">
        <v>10507700</v>
      </c>
      <c r="G22" s="6">
        <v>0</v>
      </c>
      <c r="H22" s="6">
        <v>0</v>
      </c>
      <c r="I22" s="6">
        <v>614572.7889602147</v>
      </c>
      <c r="J22" s="6">
        <v>128699.99999999999</v>
      </c>
      <c r="K22" s="6">
        <v>2827034.8292169878</v>
      </c>
      <c r="L22" s="6">
        <v>179799.99999999997</v>
      </c>
      <c r="M22" s="6">
        <v>122914.55779204294</v>
      </c>
      <c r="N22" s="6">
        <v>1400.0000000000002</v>
      </c>
      <c r="O22" s="6">
        <v>98331.646233634354</v>
      </c>
      <c r="P22" s="6">
        <v>0</v>
      </c>
      <c r="Q22" s="6">
        <v>1966632.9246726872</v>
      </c>
      <c r="R22" s="6">
        <v>217400.00000000003</v>
      </c>
      <c r="S22" s="6">
        <f t="shared" si="0"/>
        <v>159979247.51051617</v>
      </c>
      <c r="T22" s="6">
        <f t="shared" si="0"/>
        <v>56022200</v>
      </c>
      <c r="U22" s="6">
        <v>23708828.417849869</v>
      </c>
      <c r="V22" s="6">
        <v>10657700</v>
      </c>
      <c r="W22" s="6">
        <f t="shared" si="1"/>
        <v>183688075.92836604</v>
      </c>
      <c r="X22" s="7">
        <f t="shared" si="1"/>
        <v>66679900</v>
      </c>
      <c r="Y22" s="11"/>
      <c r="Z22" s="11"/>
    </row>
    <row r="23" spans="1:26" s="3" customFormat="1" x14ac:dyDescent="0.3">
      <c r="A23" s="4">
        <v>17</v>
      </c>
      <c r="B23" s="61" t="s">
        <v>60</v>
      </c>
      <c r="C23" s="6">
        <v>26540770.877230696</v>
      </c>
      <c r="D23" s="6">
        <v>7227600</v>
      </c>
      <c r="E23" s="6">
        <v>3100836.7949868138</v>
      </c>
      <c r="F23" s="6">
        <v>1537500</v>
      </c>
      <c r="G23" s="6">
        <v>0</v>
      </c>
      <c r="H23" s="6">
        <v>0</v>
      </c>
      <c r="I23" s="6">
        <v>134852.68631719431</v>
      </c>
      <c r="J23" s="6">
        <v>48800</v>
      </c>
      <c r="K23" s="6">
        <v>620322.35705909377</v>
      </c>
      <c r="L23" s="6">
        <v>35300</v>
      </c>
      <c r="M23" s="6">
        <v>26970.537263438866</v>
      </c>
      <c r="N23" s="6">
        <v>0</v>
      </c>
      <c r="O23" s="6">
        <v>21576.429810751091</v>
      </c>
      <c r="P23" s="6">
        <v>0</v>
      </c>
      <c r="Q23" s="6">
        <v>431528.59621502191</v>
      </c>
      <c r="R23" s="6">
        <v>78300</v>
      </c>
      <c r="S23" s="6">
        <f t="shared" ref="S23:T32" si="2">Q23+O23+M23+K23+I23+G23+E23+C23</f>
        <v>30876858.27888301</v>
      </c>
      <c r="T23" s="6">
        <f t="shared" si="2"/>
        <v>8927500</v>
      </c>
      <c r="U23" s="6">
        <v>5501278.8324063718</v>
      </c>
      <c r="V23" s="6">
        <v>2427200</v>
      </c>
      <c r="W23" s="6">
        <f t="shared" ref="W23:X32" si="3">S23+U23</f>
        <v>36378137.111289382</v>
      </c>
      <c r="X23" s="7">
        <f t="shared" si="3"/>
        <v>11354700</v>
      </c>
      <c r="Y23" s="11"/>
      <c r="Z23" s="11"/>
    </row>
    <row r="24" spans="1:26" s="3" customFormat="1" x14ac:dyDescent="0.3">
      <c r="A24" s="5">
        <v>18</v>
      </c>
      <c r="B24" s="61" t="s">
        <v>61</v>
      </c>
      <c r="C24" s="6">
        <v>137368398.50915706</v>
      </c>
      <c r="D24" s="6">
        <v>40552800</v>
      </c>
      <c r="E24" s="6">
        <v>29266354.670148373</v>
      </c>
      <c r="F24" s="6">
        <v>15446243.586999999</v>
      </c>
      <c r="G24" s="6">
        <v>1471000</v>
      </c>
      <c r="H24" s="6">
        <v>0</v>
      </c>
      <c r="I24" s="6">
        <v>1046198.2625217835</v>
      </c>
      <c r="J24" s="6">
        <v>242000</v>
      </c>
      <c r="K24" s="6">
        <v>4804091.7069495413</v>
      </c>
      <c r="L24" s="6">
        <v>135500</v>
      </c>
      <c r="M24" s="6">
        <v>206392.3686811571</v>
      </c>
      <c r="N24" s="6">
        <v>7500</v>
      </c>
      <c r="O24" s="6">
        <v>162960.19945468561</v>
      </c>
      <c r="P24" s="6">
        <v>200</v>
      </c>
      <c r="Q24" s="6">
        <v>3343943.3811721979</v>
      </c>
      <c r="R24" s="6">
        <v>916200.00000000023</v>
      </c>
      <c r="S24" s="6">
        <f t="shared" si="2"/>
        <v>177669339.09808481</v>
      </c>
      <c r="T24" s="6">
        <f t="shared" si="2"/>
        <v>57300443.586999997</v>
      </c>
      <c r="U24" s="6">
        <v>28242274.89976956</v>
      </c>
      <c r="V24" s="6">
        <v>13280900.000000002</v>
      </c>
      <c r="W24" s="6">
        <f t="shared" si="3"/>
        <v>205911613.99785435</v>
      </c>
      <c r="X24" s="7">
        <f t="shared" si="3"/>
        <v>70581343.586999997</v>
      </c>
      <c r="Y24" s="11"/>
      <c r="Z24" s="11"/>
    </row>
    <row r="25" spans="1:26" s="3" customFormat="1" x14ac:dyDescent="0.3">
      <c r="A25" s="4">
        <v>19</v>
      </c>
      <c r="B25" s="61" t="s">
        <v>62</v>
      </c>
      <c r="C25" s="6">
        <v>142003615.16103661</v>
      </c>
      <c r="D25" s="6">
        <v>50070200.000000007</v>
      </c>
      <c r="E25" s="6">
        <v>48278313.481713712</v>
      </c>
      <c r="F25" s="6">
        <v>23442205.636999998</v>
      </c>
      <c r="G25" s="6">
        <v>640000</v>
      </c>
      <c r="H25" s="6">
        <v>0</v>
      </c>
      <c r="I25" s="6">
        <v>1278842.680539493</v>
      </c>
      <c r="J25" s="6">
        <v>263100</v>
      </c>
      <c r="K25" s="6">
        <v>5869878.8293987717</v>
      </c>
      <c r="L25" s="6">
        <v>329500.00000000012</v>
      </c>
      <c r="M25" s="6">
        <v>256409.00784093444</v>
      </c>
      <c r="N25" s="6">
        <v>10000</v>
      </c>
      <c r="O25" s="6">
        <v>200127.20627274757</v>
      </c>
      <c r="P25" s="6">
        <v>200</v>
      </c>
      <c r="Q25" s="6">
        <v>4100231.8289343994</v>
      </c>
      <c r="R25" s="6">
        <v>1401300</v>
      </c>
      <c r="S25" s="6">
        <f t="shared" si="2"/>
        <v>202627418.19573668</v>
      </c>
      <c r="T25" s="6">
        <f t="shared" si="2"/>
        <v>75516505.637000009</v>
      </c>
      <c r="U25" s="6">
        <v>45000671.217811815</v>
      </c>
      <c r="V25" s="6">
        <v>23043700</v>
      </c>
      <c r="W25" s="6">
        <f t="shared" si="3"/>
        <v>247628089.4135485</v>
      </c>
      <c r="X25" s="7">
        <f t="shared" si="3"/>
        <v>98560205.637000009</v>
      </c>
      <c r="Y25" s="11"/>
      <c r="Z25" s="11"/>
    </row>
    <row r="26" spans="1:26" s="3" customFormat="1" x14ac:dyDescent="0.3">
      <c r="A26" s="5">
        <v>20</v>
      </c>
      <c r="B26" s="61" t="s">
        <v>63</v>
      </c>
      <c r="C26" s="6">
        <v>89331477.030262426</v>
      </c>
      <c r="D26" s="6">
        <v>37861100</v>
      </c>
      <c r="E26" s="6">
        <v>11016374.25711018</v>
      </c>
      <c r="F26" s="6">
        <v>4823100.0000000009</v>
      </c>
      <c r="G26" s="6">
        <v>0</v>
      </c>
      <c r="H26" s="6">
        <v>0</v>
      </c>
      <c r="I26" s="6">
        <v>388946.75443243224</v>
      </c>
      <c r="J26" s="6">
        <v>66800</v>
      </c>
      <c r="K26" s="6">
        <v>1776585.8193134968</v>
      </c>
      <c r="L26" s="6">
        <v>95100</v>
      </c>
      <c r="M26" s="6">
        <v>79027.611351250729</v>
      </c>
      <c r="N26" s="6">
        <v>0</v>
      </c>
      <c r="O26" s="6">
        <v>61222.089081000595</v>
      </c>
      <c r="P26" s="6">
        <v>0</v>
      </c>
      <c r="Q26" s="6">
        <v>1226297.9641552484</v>
      </c>
      <c r="R26" s="6">
        <v>472800</v>
      </c>
      <c r="S26" s="6">
        <f t="shared" si="2"/>
        <v>103879931.52570604</v>
      </c>
      <c r="T26" s="6">
        <f t="shared" si="2"/>
        <v>43318900</v>
      </c>
      <c r="U26" s="6">
        <v>14828468.146006163</v>
      </c>
      <c r="V26" s="6">
        <v>7674299.9999999991</v>
      </c>
      <c r="W26" s="6">
        <f t="shared" si="3"/>
        <v>118708399.6717122</v>
      </c>
      <c r="X26" s="7">
        <f t="shared" si="3"/>
        <v>50993200</v>
      </c>
      <c r="Y26" s="11"/>
      <c r="Z26" s="11"/>
    </row>
    <row r="27" spans="1:26" s="3" customFormat="1" x14ac:dyDescent="0.3">
      <c r="A27" s="4">
        <v>21</v>
      </c>
      <c r="B27" s="61" t="s">
        <v>64</v>
      </c>
      <c r="C27" s="6">
        <v>83439115.693540826</v>
      </c>
      <c r="D27" s="6">
        <v>27927699.999999996</v>
      </c>
      <c r="E27" s="6">
        <v>18143253.200882141</v>
      </c>
      <c r="F27" s="6">
        <v>8990352.9550000001</v>
      </c>
      <c r="G27" s="6">
        <v>0</v>
      </c>
      <c r="H27" s="6">
        <v>0</v>
      </c>
      <c r="I27" s="6">
        <v>598099.69447509316</v>
      </c>
      <c r="J27" s="6">
        <v>240099.99999999997</v>
      </c>
      <c r="K27" s="6">
        <v>2751258.5945854289</v>
      </c>
      <c r="L27" s="6">
        <v>126100</v>
      </c>
      <c r="M27" s="6">
        <v>119619.93889501865</v>
      </c>
      <c r="N27" s="6">
        <v>1500</v>
      </c>
      <c r="O27" s="6">
        <v>95695.951116014912</v>
      </c>
      <c r="P27" s="6">
        <v>0</v>
      </c>
      <c r="Q27" s="6">
        <v>1913919.0223202985</v>
      </c>
      <c r="R27" s="6">
        <v>343399.99999999994</v>
      </c>
      <c r="S27" s="6">
        <f t="shared" si="2"/>
        <v>107060962.09581482</v>
      </c>
      <c r="T27" s="6">
        <f t="shared" si="2"/>
        <v>37629152.954999998</v>
      </c>
      <c r="U27" s="6">
        <v>22368957.606396299</v>
      </c>
      <c r="V27" s="6">
        <v>11613500.000000002</v>
      </c>
      <c r="W27" s="6">
        <f t="shared" si="3"/>
        <v>129429919.70221113</v>
      </c>
      <c r="X27" s="7">
        <f t="shared" si="3"/>
        <v>49242652.954999998</v>
      </c>
      <c r="Y27" s="11"/>
      <c r="Z27" s="11"/>
    </row>
    <row r="28" spans="1:26" s="3" customFormat="1" x14ac:dyDescent="0.3">
      <c r="A28" s="5">
        <v>22</v>
      </c>
      <c r="B28" s="61" t="s">
        <v>65</v>
      </c>
      <c r="C28" s="6">
        <v>136251100.59096688</v>
      </c>
      <c r="D28" s="6">
        <v>43383100.000000007</v>
      </c>
      <c r="E28" s="6">
        <v>36542671.090944886</v>
      </c>
      <c r="F28" s="6">
        <v>17650392.432</v>
      </c>
      <c r="G28" s="6">
        <v>200000</v>
      </c>
      <c r="H28" s="6">
        <v>0</v>
      </c>
      <c r="I28" s="6">
        <v>662408.939351907</v>
      </c>
      <c r="J28" s="6">
        <v>333800</v>
      </c>
      <c r="K28" s="6">
        <v>3069123.047224184</v>
      </c>
      <c r="L28" s="6">
        <v>216000</v>
      </c>
      <c r="M28" s="6">
        <v>130102.89543950924</v>
      </c>
      <c r="N28" s="6">
        <v>1600</v>
      </c>
      <c r="O28" s="6">
        <v>102686.70027510173</v>
      </c>
      <c r="P28" s="6">
        <v>700.00000000000011</v>
      </c>
      <c r="Q28" s="6">
        <v>2141464.7446252052</v>
      </c>
      <c r="R28" s="6">
        <v>301700.00000000006</v>
      </c>
      <c r="S28" s="6">
        <f t="shared" si="2"/>
        <v>179099558.00882769</v>
      </c>
      <c r="T28" s="6">
        <f t="shared" si="2"/>
        <v>61887292.432000011</v>
      </c>
      <c r="U28" s="6">
        <v>57303143.696122251</v>
      </c>
      <c r="V28" s="6">
        <v>26393600.000000007</v>
      </c>
      <c r="W28" s="6">
        <f t="shared" si="3"/>
        <v>236402701.70494995</v>
      </c>
      <c r="X28" s="7">
        <f t="shared" si="3"/>
        <v>88280892.432000011</v>
      </c>
      <c r="Y28" s="11"/>
      <c r="Z28" s="11"/>
    </row>
    <row r="29" spans="1:26" s="3" customFormat="1" x14ac:dyDescent="0.3">
      <c r="A29" s="4">
        <v>23</v>
      </c>
      <c r="B29" s="61" t="s">
        <v>66</v>
      </c>
      <c r="C29" s="6">
        <v>71081031.118276492</v>
      </c>
      <c r="D29" s="6">
        <v>20042300.000000004</v>
      </c>
      <c r="E29" s="6">
        <v>129360326.43936688</v>
      </c>
      <c r="F29" s="6">
        <v>64372753.979999989</v>
      </c>
      <c r="G29" s="6">
        <v>3480000</v>
      </c>
      <c r="H29" s="6">
        <v>350000</v>
      </c>
      <c r="I29" s="6">
        <v>2944732.3538867207</v>
      </c>
      <c r="J29" s="6">
        <v>568600</v>
      </c>
      <c r="K29" s="6">
        <v>13545768.827878913</v>
      </c>
      <c r="L29" s="6">
        <v>1618100</v>
      </c>
      <c r="M29" s="6">
        <v>588946.47077734419</v>
      </c>
      <c r="N29" s="6">
        <v>4000</v>
      </c>
      <c r="O29" s="6">
        <v>471157.17662187526</v>
      </c>
      <c r="P29" s="6">
        <v>0</v>
      </c>
      <c r="Q29" s="6">
        <v>9423143.5324375071</v>
      </c>
      <c r="R29" s="6">
        <v>394700.00000000006</v>
      </c>
      <c r="S29" s="6">
        <f t="shared" si="2"/>
        <v>230895105.91924572</v>
      </c>
      <c r="T29" s="6">
        <f t="shared" si="2"/>
        <v>87350453.979999989</v>
      </c>
      <c r="U29" s="6">
        <v>401765927.78470153</v>
      </c>
      <c r="V29" s="6">
        <v>184033200.00000003</v>
      </c>
      <c r="W29" s="6">
        <f t="shared" si="3"/>
        <v>632661033.70394731</v>
      </c>
      <c r="X29" s="7">
        <f t="shared" si="3"/>
        <v>271383653.98000002</v>
      </c>
      <c r="Y29" s="11"/>
      <c r="Z29" s="11"/>
    </row>
    <row r="30" spans="1:26" s="3" customFormat="1" x14ac:dyDescent="0.3">
      <c r="A30" s="5">
        <v>24</v>
      </c>
      <c r="B30" s="61" t="s">
        <v>67</v>
      </c>
      <c r="C30" s="6">
        <v>71416131.920834184</v>
      </c>
      <c r="D30" s="6">
        <v>22917299.999999996</v>
      </c>
      <c r="E30" s="6">
        <v>15004941.389636781</v>
      </c>
      <c r="F30" s="6">
        <v>7179800.0000000009</v>
      </c>
      <c r="G30" s="6">
        <v>0</v>
      </c>
      <c r="H30" s="6">
        <v>0</v>
      </c>
      <c r="I30" s="6">
        <v>577899.556446651</v>
      </c>
      <c r="J30" s="6">
        <v>131300</v>
      </c>
      <c r="K30" s="6">
        <v>2658337.9596545943</v>
      </c>
      <c r="L30" s="6">
        <v>210999.99999999997</v>
      </c>
      <c r="M30" s="6">
        <v>115579.91128933019</v>
      </c>
      <c r="N30" s="6">
        <v>200</v>
      </c>
      <c r="O30" s="6">
        <v>92463.929031464155</v>
      </c>
      <c r="P30" s="6">
        <v>0</v>
      </c>
      <c r="Q30" s="6">
        <v>1849278.5806292831</v>
      </c>
      <c r="R30" s="6">
        <v>267000</v>
      </c>
      <c r="S30" s="6">
        <f t="shared" si="2"/>
        <v>91714633.247522295</v>
      </c>
      <c r="T30" s="6">
        <f t="shared" si="2"/>
        <v>30706599.999999996</v>
      </c>
      <c r="U30" s="6">
        <v>21070408.823597956</v>
      </c>
      <c r="V30" s="6">
        <v>9799500</v>
      </c>
      <c r="W30" s="6">
        <f t="shared" si="3"/>
        <v>112785042.07112025</v>
      </c>
      <c r="X30" s="7">
        <f t="shared" si="3"/>
        <v>40506100</v>
      </c>
      <c r="Y30" s="11"/>
      <c r="Z30" s="11"/>
    </row>
    <row r="31" spans="1:26" s="3" customFormat="1" x14ac:dyDescent="0.3">
      <c r="A31" s="4">
        <v>25</v>
      </c>
      <c r="B31" s="61" t="s">
        <v>68</v>
      </c>
      <c r="C31" s="6">
        <v>141524632.60419875</v>
      </c>
      <c r="D31" s="6">
        <v>52597000</v>
      </c>
      <c r="E31" s="6">
        <v>50557740.351136692</v>
      </c>
      <c r="F31" s="6">
        <v>29147900.000000007</v>
      </c>
      <c r="G31" s="6">
        <v>2390000</v>
      </c>
      <c r="H31" s="6">
        <v>0</v>
      </c>
      <c r="I31" s="6">
        <v>1119020.2013911612</v>
      </c>
      <c r="J31" s="6">
        <v>258299.99999999997</v>
      </c>
      <c r="K31" s="6">
        <v>5147492.9263993409</v>
      </c>
      <c r="L31" s="6">
        <v>391400</v>
      </c>
      <c r="M31" s="6">
        <v>223804.04027823222</v>
      </c>
      <c r="N31" s="6">
        <v>5300</v>
      </c>
      <c r="O31" s="6">
        <v>179043.23222258576</v>
      </c>
      <c r="P31" s="6">
        <v>0</v>
      </c>
      <c r="Q31" s="6">
        <v>3580864.6444517155</v>
      </c>
      <c r="R31" s="6">
        <v>706799.99999999988</v>
      </c>
      <c r="S31" s="6">
        <f t="shared" si="2"/>
        <v>204722598.0000785</v>
      </c>
      <c r="T31" s="6">
        <f t="shared" si="2"/>
        <v>83106700</v>
      </c>
      <c r="U31" s="6">
        <v>35302741.172409505</v>
      </c>
      <c r="V31" s="6">
        <v>19639300</v>
      </c>
      <c r="W31" s="6">
        <f t="shared" si="3"/>
        <v>240025339.172488</v>
      </c>
      <c r="X31" s="7">
        <f t="shared" si="3"/>
        <v>102746000</v>
      </c>
      <c r="Y31" s="11"/>
      <c r="Z31" s="11"/>
    </row>
    <row r="32" spans="1:26" s="3" customFormat="1" x14ac:dyDescent="0.3">
      <c r="A32" s="5">
        <v>26</v>
      </c>
      <c r="B32" s="61" t="s">
        <v>69</v>
      </c>
      <c r="C32" s="6">
        <v>111372252.5486237</v>
      </c>
      <c r="D32" s="6">
        <v>37566600</v>
      </c>
      <c r="E32" s="6">
        <v>27443804.710984532</v>
      </c>
      <c r="F32" s="6">
        <v>11347677.032</v>
      </c>
      <c r="G32" s="6">
        <v>10000</v>
      </c>
      <c r="H32" s="6">
        <v>0</v>
      </c>
      <c r="I32" s="6">
        <v>982214.74546586443</v>
      </c>
      <c r="J32" s="6">
        <v>226399.99999999997</v>
      </c>
      <c r="K32" s="6">
        <v>4518601.3980155811</v>
      </c>
      <c r="L32" s="6">
        <v>156100</v>
      </c>
      <c r="M32" s="6">
        <v>192413.88381032256</v>
      </c>
      <c r="N32" s="6">
        <v>800</v>
      </c>
      <c r="O32" s="6">
        <v>152795.48972579977</v>
      </c>
      <c r="P32" s="6">
        <v>200</v>
      </c>
      <c r="Q32" s="6">
        <v>3142601.0784000764</v>
      </c>
      <c r="R32" s="6">
        <v>1478999.9999999998</v>
      </c>
      <c r="S32" s="6">
        <f t="shared" si="2"/>
        <v>147814683.85502589</v>
      </c>
      <c r="T32" s="6">
        <f t="shared" si="2"/>
        <v>50776777.031999998</v>
      </c>
      <c r="U32" s="6">
        <v>31581127.13511119</v>
      </c>
      <c r="V32" s="6">
        <v>15394500.000000002</v>
      </c>
      <c r="W32" s="6">
        <f t="shared" si="3"/>
        <v>179395810.99013707</v>
      </c>
      <c r="X32" s="7">
        <f t="shared" si="3"/>
        <v>66171277.031999998</v>
      </c>
      <c r="Y32" s="11"/>
      <c r="Z32" s="11"/>
    </row>
    <row r="33" spans="1:26" s="3" customFormat="1" ht="17.25" thickBot="1" x14ac:dyDescent="0.35">
      <c r="A33" s="141" t="s">
        <v>43</v>
      </c>
      <c r="B33" s="142" t="s">
        <v>21</v>
      </c>
      <c r="C33" s="60">
        <f>SUM(C7:C32)</f>
        <v>2639999999.590209</v>
      </c>
      <c r="D33" s="60">
        <f t="shared" ref="D33:X33" si="4">SUM(D7:D32)</f>
        <v>894378500</v>
      </c>
      <c r="E33" s="60">
        <f t="shared" si="4"/>
        <v>869999999.51985395</v>
      </c>
      <c r="F33" s="60">
        <f t="shared" si="4"/>
        <v>441503445.38700002</v>
      </c>
      <c r="G33" s="60">
        <f t="shared" si="4"/>
        <v>11000000</v>
      </c>
      <c r="H33" s="60">
        <f t="shared" si="4"/>
        <v>397200</v>
      </c>
      <c r="I33" s="60">
        <f t="shared" si="4"/>
        <v>25000000.431707975</v>
      </c>
      <c r="J33" s="60">
        <f t="shared" si="4"/>
        <v>4963100</v>
      </c>
      <c r="K33" s="60">
        <f t="shared" si="4"/>
        <v>114999999.84816742</v>
      </c>
      <c r="L33" s="60">
        <f t="shared" si="4"/>
        <v>8806200</v>
      </c>
      <c r="M33" s="60">
        <f t="shared" si="4"/>
        <v>5000000.0622921353</v>
      </c>
      <c r="N33" s="60">
        <f t="shared" si="4"/>
        <v>70300</v>
      </c>
      <c r="O33" s="60">
        <f t="shared" si="4"/>
        <v>3999999.9145216034</v>
      </c>
      <c r="P33" s="60">
        <f t="shared" si="4"/>
        <v>50600</v>
      </c>
      <c r="Q33" s="60">
        <f t="shared" si="4"/>
        <v>80000000.338151351</v>
      </c>
      <c r="R33" s="60">
        <f t="shared" si="4"/>
        <v>16399800</v>
      </c>
      <c r="S33" s="60">
        <f t="shared" si="4"/>
        <v>3749999999.7049031</v>
      </c>
      <c r="T33" s="60">
        <f t="shared" si="4"/>
        <v>1366569145.3870001</v>
      </c>
      <c r="U33" s="60">
        <f t="shared" si="4"/>
        <v>1650000000.2045689</v>
      </c>
      <c r="V33" s="60">
        <f t="shared" si="4"/>
        <v>877314900.00000012</v>
      </c>
      <c r="W33" s="60">
        <f t="shared" si="4"/>
        <v>5399999999.9094725</v>
      </c>
      <c r="X33" s="60">
        <f t="shared" si="4"/>
        <v>2243884045.3869996</v>
      </c>
      <c r="Y33" s="11"/>
      <c r="Z33" s="11"/>
    </row>
    <row r="34" spans="1:26" x14ac:dyDescent="0.25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</row>
    <row r="35" spans="1:26" ht="15.75" x14ac:dyDescent="0.3">
      <c r="G35" s="99"/>
      <c r="I35" s="99"/>
      <c r="K35" s="99"/>
      <c r="M35" s="99"/>
      <c r="O35" s="99"/>
    </row>
    <row r="36" spans="1:26" x14ac:dyDescent="0.25">
      <c r="G36" s="1"/>
      <c r="I36" s="1"/>
      <c r="K36" s="1"/>
      <c r="M36" s="1"/>
      <c r="O36" s="1"/>
    </row>
  </sheetData>
  <mergeCells count="16">
    <mergeCell ref="A1:W2"/>
    <mergeCell ref="A3:X3"/>
    <mergeCell ref="S4:T5"/>
    <mergeCell ref="U4:V5"/>
    <mergeCell ref="A4:A6"/>
    <mergeCell ref="B4:B6"/>
    <mergeCell ref="W4:X5"/>
    <mergeCell ref="C4:D5"/>
    <mergeCell ref="E4:F5"/>
    <mergeCell ref="G4:H5"/>
    <mergeCell ref="I4:J5"/>
    <mergeCell ref="A33:B33"/>
    <mergeCell ref="K4:L5"/>
    <mergeCell ref="M4:N5"/>
    <mergeCell ref="O4:P5"/>
    <mergeCell ref="Q4:R5"/>
  </mergeCells>
  <conditionalFormatting sqref="C7:D32">
    <cfRule type="expression" dxfId="9" priority="24">
      <formula>AND(#REF!&gt;0,C7&lt;1)</formula>
    </cfRule>
  </conditionalFormatting>
  <conditionalFormatting sqref="C33:X33">
    <cfRule type="expression" dxfId="8" priority="23">
      <formula>AND(#REF!&gt;0,C33&lt;1)</formula>
    </cfRule>
  </conditionalFormatting>
  <conditionalFormatting sqref="E7:E32 G7:G32 I7:I32 K7:K32 M7:M32 O7:O32 Q7:Q32 G35 I35 K35 M35 O35 S7:U32">
    <cfRule type="expression" dxfId="7" priority="22">
      <formula>AND(#REF!&gt;0,E7&lt;1)</formula>
    </cfRule>
  </conditionalFormatting>
  <conditionalFormatting sqref="X7:X32">
    <cfRule type="expression" dxfId="6" priority="12">
      <formula>AND(#REF!&gt;0,X7&lt;1)</formula>
    </cfRule>
  </conditionalFormatting>
  <conditionalFormatting sqref="W7:W32">
    <cfRule type="expression" dxfId="5" priority="11">
      <formula>AND(#REF!&gt;0,W7&lt;1)</formula>
    </cfRule>
  </conditionalFormatting>
  <conditionalFormatting sqref="R7:R32 P7:P32 N7:N32 L7:L32 J7:J32 H7:H32 F7:F32">
    <cfRule type="expression" dxfId="4" priority="2">
      <formula>AND(#REF!&gt;0,F7&lt;1)</formula>
    </cfRule>
  </conditionalFormatting>
  <conditionalFormatting sqref="V7:V32">
    <cfRule type="expression" dxfId="3" priority="1">
      <formula>AND(#REF!&gt;0,V7&lt;1)</formula>
    </cfRule>
  </conditionalFormatting>
  <printOptions horizontalCentered="1"/>
  <pageMargins left="0.15748031496062992" right="0.15748031496062992" top="0.15748031496062992" bottom="0.19685039370078741" header="0.15748031496062992" footer="0.31496062992125984"/>
  <pageSetup paperSize="9" scale="90" orientation="landscape" horizontalDpi="0" verticalDpi="0" r:id="rId1"/>
  <rowBreaks count="1" manualBreakCount="1">
    <brk id="2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60"/>
  <sheetViews>
    <sheetView showGridLines="0" zoomScale="90" zoomScaleNormal="90" workbookViewId="0">
      <pane xSplit="2" ySplit="4" topLeftCell="AA29" activePane="bottomRight" state="frozen"/>
      <selection activeCell="C14" sqref="C14"/>
      <selection pane="topRight" activeCell="C14" sqref="C14"/>
      <selection pane="bottomLeft" activeCell="C14" sqref="C14"/>
      <selection pane="bottomRight" activeCell="AQ38" sqref="AQ38"/>
    </sheetView>
  </sheetViews>
  <sheetFormatPr defaultRowHeight="15" x14ac:dyDescent="0.25"/>
  <cols>
    <col min="1" max="1" width="4.7109375" style="15" bestFit="1" customWidth="1"/>
    <col min="2" max="2" width="26.85546875" style="29" customWidth="1"/>
    <col min="3" max="3" width="15.42578125" customWidth="1"/>
    <col min="4" max="4" width="15.85546875" customWidth="1"/>
    <col min="5" max="5" width="11.5703125" customWidth="1"/>
    <col min="6" max="6" width="12" customWidth="1"/>
    <col min="7" max="7" width="13.7109375" style="16" bestFit="1" customWidth="1"/>
    <col min="8" max="8" width="11.42578125" style="16" customWidth="1"/>
    <col min="9" max="9" width="12.5703125" style="16" bestFit="1" customWidth="1"/>
    <col min="10" max="10" width="12.28515625" style="16" customWidth="1"/>
    <col min="11" max="11" width="12.42578125" style="16" bestFit="1" customWidth="1"/>
    <col min="12" max="12" width="10" style="16" bestFit="1" customWidth="1"/>
    <col min="13" max="13" width="11.28515625" style="16" bestFit="1" customWidth="1"/>
    <col min="14" max="14" width="11.7109375" style="16" bestFit="1" customWidth="1"/>
    <col min="15" max="15" width="10.85546875" style="16" customWidth="1"/>
    <col min="16" max="16" width="11" style="16" customWidth="1"/>
    <col min="17" max="17" width="11.140625" style="16" customWidth="1"/>
    <col min="18" max="18" width="11.42578125" style="16" customWidth="1"/>
    <col min="19" max="19" width="7.85546875" style="16" customWidth="1"/>
    <col min="20" max="20" width="9.28515625" style="16" customWidth="1"/>
    <col min="21" max="21" width="12.140625" style="16" customWidth="1"/>
    <col min="22" max="22" width="12.85546875" style="16" customWidth="1"/>
    <col min="23" max="23" width="9.5703125" style="16" bestFit="1" customWidth="1"/>
    <col min="24" max="24" width="10.28515625" style="16" bestFit="1" customWidth="1"/>
    <col min="25" max="25" width="9.5703125" style="16" bestFit="1" customWidth="1"/>
    <col min="26" max="26" width="10.28515625" style="16" bestFit="1" customWidth="1"/>
    <col min="27" max="28" width="13.28515625" style="16" customWidth="1"/>
    <col min="29" max="29" width="13.140625" style="16" customWidth="1"/>
    <col min="30" max="30" width="13.28515625" style="16" customWidth="1"/>
    <col min="31" max="36" width="10.7109375" style="16" customWidth="1"/>
    <col min="37" max="37" width="11.5703125" style="16" customWidth="1"/>
    <col min="38" max="38" width="10.7109375" style="16" customWidth="1"/>
  </cols>
  <sheetData>
    <row r="1" spans="1:39" s="2" customFormat="1" ht="33.75" customHeight="1" x14ac:dyDescent="0.25">
      <c r="A1" s="12" t="s">
        <v>82</v>
      </c>
      <c r="B1" s="13"/>
      <c r="D1" s="147" t="s">
        <v>83</v>
      </c>
      <c r="E1" s="147"/>
      <c r="G1" s="14"/>
      <c r="H1" s="14"/>
      <c r="I1" s="14"/>
      <c r="J1" s="14"/>
      <c r="K1" s="14"/>
      <c r="L1" s="147" t="s">
        <v>83</v>
      </c>
      <c r="M1" s="147"/>
      <c r="N1" s="14"/>
      <c r="O1" s="14"/>
      <c r="P1" s="14"/>
      <c r="Q1" s="14"/>
      <c r="R1" s="14"/>
      <c r="S1" s="14"/>
      <c r="T1" s="147" t="s">
        <v>83</v>
      </c>
      <c r="U1" s="147"/>
      <c r="V1" s="147"/>
      <c r="W1" s="14"/>
      <c r="X1" s="14"/>
      <c r="Y1" s="14"/>
      <c r="Z1" s="14"/>
      <c r="AA1" s="14"/>
      <c r="AB1" s="147" t="s">
        <v>83</v>
      </c>
      <c r="AC1" s="147"/>
      <c r="AD1" s="14"/>
      <c r="AE1" s="14"/>
      <c r="AF1" s="14"/>
      <c r="AG1" s="14"/>
      <c r="AH1" s="14"/>
      <c r="AI1" s="14"/>
      <c r="AJ1" s="147" t="s">
        <v>83</v>
      </c>
      <c r="AK1" s="147"/>
      <c r="AL1" s="14"/>
    </row>
    <row r="2" spans="1:39" s="53" customFormat="1" ht="41.25" customHeight="1" x14ac:dyDescent="0.3">
      <c r="A2" s="51"/>
      <c r="B2" s="52"/>
      <c r="C2" s="148" t="s">
        <v>126</v>
      </c>
      <c r="D2" s="149"/>
      <c r="E2" s="149"/>
      <c r="F2" s="149"/>
      <c r="G2" s="148" t="s">
        <v>127</v>
      </c>
      <c r="H2" s="149"/>
      <c r="I2" s="149"/>
      <c r="J2" s="149"/>
      <c r="K2" s="149"/>
      <c r="L2" s="149"/>
      <c r="M2" s="149"/>
      <c r="N2" s="149"/>
      <c r="O2" s="148" t="s">
        <v>128</v>
      </c>
      <c r="P2" s="149"/>
      <c r="Q2" s="149"/>
      <c r="R2" s="149"/>
      <c r="S2" s="149"/>
      <c r="T2" s="149"/>
      <c r="U2" s="149"/>
      <c r="V2" s="149"/>
      <c r="W2" s="148" t="s">
        <v>129</v>
      </c>
      <c r="X2" s="149"/>
      <c r="Y2" s="149"/>
      <c r="Z2" s="149"/>
      <c r="AA2" s="149"/>
      <c r="AB2" s="149"/>
      <c r="AC2" s="149"/>
      <c r="AD2" s="149"/>
      <c r="AE2" s="148" t="s">
        <v>130</v>
      </c>
      <c r="AF2" s="149"/>
      <c r="AG2" s="149"/>
      <c r="AH2" s="149"/>
      <c r="AI2" s="149"/>
      <c r="AJ2" s="149"/>
      <c r="AK2" s="149"/>
      <c r="AL2" s="149"/>
    </row>
    <row r="3" spans="1:39" s="16" customFormat="1" x14ac:dyDescent="0.2">
      <c r="A3" s="145" t="s">
        <v>78</v>
      </c>
      <c r="B3" s="145" t="s">
        <v>79</v>
      </c>
      <c r="C3" s="144" t="s">
        <v>84</v>
      </c>
      <c r="D3" s="144"/>
      <c r="E3" s="144" t="s">
        <v>85</v>
      </c>
      <c r="F3" s="144"/>
      <c r="G3" s="144" t="s">
        <v>86</v>
      </c>
      <c r="H3" s="144"/>
      <c r="I3" s="144" t="s">
        <v>87</v>
      </c>
      <c r="J3" s="144"/>
      <c r="K3" s="144" t="s">
        <v>33</v>
      </c>
      <c r="L3" s="144"/>
      <c r="M3" s="144" t="s">
        <v>43</v>
      </c>
      <c r="N3" s="144"/>
      <c r="O3" s="144" t="s">
        <v>73</v>
      </c>
      <c r="P3" s="144"/>
      <c r="Q3" s="144" t="s">
        <v>74</v>
      </c>
      <c r="R3" s="144"/>
      <c r="S3" s="144" t="s">
        <v>75</v>
      </c>
      <c r="T3" s="144"/>
      <c r="U3" s="144" t="s">
        <v>76</v>
      </c>
      <c r="V3" s="144"/>
      <c r="W3" s="144" t="s">
        <v>88</v>
      </c>
      <c r="X3" s="144"/>
      <c r="Y3" s="144" t="s">
        <v>89</v>
      </c>
      <c r="Z3" s="144"/>
      <c r="AA3" s="144" t="s">
        <v>90</v>
      </c>
      <c r="AB3" s="144"/>
      <c r="AC3" s="144" t="s">
        <v>91</v>
      </c>
      <c r="AD3" s="144"/>
      <c r="AE3" s="146" t="s">
        <v>92</v>
      </c>
      <c r="AF3" s="146"/>
      <c r="AG3" s="146" t="s">
        <v>93</v>
      </c>
      <c r="AH3" s="146"/>
      <c r="AI3" s="146" t="s">
        <v>94</v>
      </c>
      <c r="AJ3" s="146"/>
      <c r="AK3" s="146" t="s">
        <v>95</v>
      </c>
      <c r="AL3" s="146"/>
    </row>
    <row r="4" spans="1:39" s="16" customFormat="1" ht="14.25" x14ac:dyDescent="0.2">
      <c r="A4" s="145"/>
      <c r="B4" s="145"/>
      <c r="C4" s="17" t="s">
        <v>35</v>
      </c>
      <c r="D4" s="17" t="s">
        <v>2</v>
      </c>
      <c r="E4" s="17" t="s">
        <v>35</v>
      </c>
      <c r="F4" s="17" t="s">
        <v>2</v>
      </c>
      <c r="G4" s="18" t="s">
        <v>35</v>
      </c>
      <c r="H4" s="18" t="s">
        <v>2</v>
      </c>
      <c r="I4" s="18" t="s">
        <v>35</v>
      </c>
      <c r="J4" s="18" t="s">
        <v>2</v>
      </c>
      <c r="K4" s="18" t="s">
        <v>35</v>
      </c>
      <c r="L4" s="18" t="s">
        <v>2</v>
      </c>
      <c r="M4" s="18" t="s">
        <v>35</v>
      </c>
      <c r="N4" s="18" t="s">
        <v>2</v>
      </c>
      <c r="O4" s="18" t="s">
        <v>35</v>
      </c>
      <c r="P4" s="18" t="s">
        <v>2</v>
      </c>
      <c r="Q4" s="18" t="s">
        <v>35</v>
      </c>
      <c r="R4" s="18" t="s">
        <v>2</v>
      </c>
      <c r="S4" s="18" t="s">
        <v>35</v>
      </c>
      <c r="T4" s="18" t="s">
        <v>2</v>
      </c>
      <c r="U4" s="18" t="s">
        <v>35</v>
      </c>
      <c r="V4" s="18" t="s">
        <v>2</v>
      </c>
      <c r="W4" s="18" t="s">
        <v>35</v>
      </c>
      <c r="X4" s="18" t="s">
        <v>2</v>
      </c>
      <c r="Y4" s="18" t="s">
        <v>35</v>
      </c>
      <c r="Z4" s="18" t="s">
        <v>2</v>
      </c>
      <c r="AA4" s="18" t="s">
        <v>35</v>
      </c>
      <c r="AB4" s="18" t="s">
        <v>2</v>
      </c>
      <c r="AC4" s="18" t="s">
        <v>35</v>
      </c>
      <c r="AD4" s="18" t="s">
        <v>2</v>
      </c>
      <c r="AE4" s="19" t="s">
        <v>35</v>
      </c>
      <c r="AF4" s="19" t="s">
        <v>2</v>
      </c>
      <c r="AG4" s="19" t="s">
        <v>35</v>
      </c>
      <c r="AH4" s="19" t="s">
        <v>2</v>
      </c>
      <c r="AI4" s="19" t="s">
        <v>35</v>
      </c>
      <c r="AJ4" s="19" t="s">
        <v>2</v>
      </c>
      <c r="AK4" s="19" t="s">
        <v>35</v>
      </c>
      <c r="AL4" s="19" t="s">
        <v>2</v>
      </c>
    </row>
    <row r="5" spans="1:39" x14ac:dyDescent="0.25">
      <c r="A5" s="20">
        <v>1</v>
      </c>
      <c r="B5" s="21" t="s">
        <v>3</v>
      </c>
      <c r="C5" s="22">
        <v>6302.7858313374509</v>
      </c>
      <c r="D5" s="22">
        <v>56.725072482037064</v>
      </c>
      <c r="E5" s="22">
        <v>354.82344845383</v>
      </c>
      <c r="F5" s="22">
        <v>18.181818181818183</v>
      </c>
      <c r="G5" s="22">
        <v>7299.4523698160274</v>
      </c>
      <c r="H5" s="22">
        <v>62.046182386252696</v>
      </c>
      <c r="I5" s="22">
        <v>1168.241461038961</v>
      </c>
      <c r="J5" s="22">
        <v>40.888347257410871</v>
      </c>
      <c r="K5" s="22">
        <v>730.36355950116251</v>
      </c>
      <c r="L5" s="22">
        <v>2.1910612560658271</v>
      </c>
      <c r="M5" s="23">
        <v>9198.0573903561508</v>
      </c>
      <c r="N5" s="50">
        <v>105.12559089972939</v>
      </c>
      <c r="O5" s="22">
        <v>1350</v>
      </c>
      <c r="P5" s="22">
        <v>87.75</v>
      </c>
      <c r="Q5" s="22">
        <v>5759.9999999999982</v>
      </c>
      <c r="R5" s="22">
        <v>236.15981107215109</v>
      </c>
      <c r="S5" s="22">
        <v>47.999999981183997</v>
      </c>
      <c r="T5" s="22">
        <v>43.199999999999996</v>
      </c>
      <c r="U5" s="22">
        <v>875.00000000000034</v>
      </c>
      <c r="V5" s="22">
        <v>131.25</v>
      </c>
      <c r="W5" s="22">
        <v>80.402010050251263</v>
      </c>
      <c r="X5" s="22">
        <v>8.0402010050251249</v>
      </c>
      <c r="Y5" s="22">
        <v>312.73757826656652</v>
      </c>
      <c r="Z5" s="22">
        <v>62.547515653313319</v>
      </c>
      <c r="AA5" s="22">
        <v>4298.1769173329449</v>
      </c>
      <c r="AB5" s="22">
        <v>206.76923076923077</v>
      </c>
      <c r="AC5" s="22">
        <v>1031.6001660046245</v>
      </c>
      <c r="AD5" s="22">
        <v>83.89705882352942</v>
      </c>
      <c r="AE5" s="23">
        <v>13872.686005957363</v>
      </c>
      <c r="AF5" s="50">
        <v>30.093613130205526</v>
      </c>
      <c r="AG5" s="23">
        <v>16331.61151947721</v>
      </c>
      <c r="AH5" s="50">
        <v>216</v>
      </c>
      <c r="AI5" s="23">
        <v>2920.7613024642351</v>
      </c>
      <c r="AJ5" s="50">
        <v>200</v>
      </c>
      <c r="AK5" s="23">
        <v>33125.058827898807</v>
      </c>
      <c r="AL5" s="23">
        <v>446.09361313020554</v>
      </c>
      <c r="AM5" s="57"/>
    </row>
    <row r="6" spans="1:39" x14ac:dyDescent="0.25">
      <c r="A6" s="20">
        <v>2</v>
      </c>
      <c r="B6" s="21" t="s">
        <v>4</v>
      </c>
      <c r="C6" s="22">
        <v>3781.6714988024705</v>
      </c>
      <c r="D6" s="22">
        <v>34.03504348922224</v>
      </c>
      <c r="E6" s="22">
        <v>236.54896563588665</v>
      </c>
      <c r="F6" s="22">
        <v>12.121212121212121</v>
      </c>
      <c r="G6" s="22">
        <v>4883.0819301527908</v>
      </c>
      <c r="H6" s="22">
        <v>41.506756492872491</v>
      </c>
      <c r="I6" s="22">
        <v>781.51325324675327</v>
      </c>
      <c r="J6" s="22">
        <v>27.352894372198996</v>
      </c>
      <c r="K6" s="22">
        <v>488.58803635595018</v>
      </c>
      <c r="L6" s="22">
        <v>1.4657444264716226</v>
      </c>
      <c r="M6" s="23">
        <v>6153.1832197554941</v>
      </c>
      <c r="N6" s="50">
        <v>70.325395291543103</v>
      </c>
      <c r="O6" s="22">
        <v>1499.9999999999998</v>
      </c>
      <c r="P6" s="22">
        <v>97.5</v>
      </c>
      <c r="Q6" s="22">
        <v>4679.9999999999982</v>
      </c>
      <c r="R6" s="22">
        <v>191.87984649612275</v>
      </c>
      <c r="S6" s="22">
        <v>41.999999983535993</v>
      </c>
      <c r="T6" s="22">
        <v>37.799999999999997</v>
      </c>
      <c r="U6" s="22">
        <v>175.00000000000009</v>
      </c>
      <c r="V6" s="22">
        <v>26.25</v>
      </c>
      <c r="W6" s="22">
        <v>60.301507537688444</v>
      </c>
      <c r="X6" s="22">
        <v>6.0301507537688446</v>
      </c>
      <c r="Y6" s="22">
        <v>121.08554649781291</v>
      </c>
      <c r="Z6" s="22">
        <v>24.217109299562591</v>
      </c>
      <c r="AA6" s="22">
        <v>3760.9048026663268</v>
      </c>
      <c r="AB6" s="22">
        <v>180.92307692307691</v>
      </c>
      <c r="AC6" s="22">
        <v>825.28013280369942</v>
      </c>
      <c r="AD6" s="22">
        <v>67.117647058823536</v>
      </c>
      <c r="AE6" s="23">
        <v>8451.8613047694635</v>
      </c>
      <c r="AF6" s="50">
        <v>18.337019829202827</v>
      </c>
      <c r="AG6" s="23">
        <v>12724.964049781853</v>
      </c>
      <c r="AH6" s="50">
        <v>168.29889882421506</v>
      </c>
      <c r="AI6" s="23">
        <v>1460.3806512321175</v>
      </c>
      <c r="AJ6" s="50">
        <v>100</v>
      </c>
      <c r="AK6" s="23">
        <v>22637.206005783431</v>
      </c>
      <c r="AL6" s="23">
        <v>286.63591865341789</v>
      </c>
      <c r="AM6" s="57"/>
    </row>
    <row r="7" spans="1:39" x14ac:dyDescent="0.25">
      <c r="A7" s="20">
        <v>3</v>
      </c>
      <c r="B7" s="21" t="s">
        <v>5</v>
      </c>
      <c r="C7" s="22">
        <v>491.61729484432118</v>
      </c>
      <c r="D7" s="22">
        <v>4.4245556535988912</v>
      </c>
      <c r="E7" s="22">
        <v>47.309793127177322</v>
      </c>
      <c r="F7" s="22">
        <v>2.4242424242424243</v>
      </c>
      <c r="G7" s="22">
        <v>251.70525413158714</v>
      </c>
      <c r="H7" s="22">
        <v>2.1395235305604374</v>
      </c>
      <c r="I7" s="22">
        <v>40.284188311688311</v>
      </c>
      <c r="J7" s="22">
        <v>1.409943008876237</v>
      </c>
      <c r="K7" s="22">
        <v>25.184950327626293</v>
      </c>
      <c r="L7" s="22">
        <v>7.5553836416063017E-2</v>
      </c>
      <c r="M7" s="23">
        <v>317.1743927709017</v>
      </c>
      <c r="N7" s="50">
        <v>3.6250203758527375</v>
      </c>
      <c r="O7" s="22">
        <v>45</v>
      </c>
      <c r="P7" s="22">
        <v>2.9249999999999998</v>
      </c>
      <c r="Q7" s="22">
        <v>233.99999999999991</v>
      </c>
      <c r="R7" s="22">
        <v>9.5939923248061394</v>
      </c>
      <c r="S7" s="22">
        <v>3.5999999985887996</v>
      </c>
      <c r="T7" s="22">
        <v>3.24</v>
      </c>
      <c r="U7" s="22">
        <v>35.000000000000014</v>
      </c>
      <c r="V7" s="22">
        <v>5.25</v>
      </c>
      <c r="W7" s="22">
        <v>10.050251256281408</v>
      </c>
      <c r="X7" s="22">
        <v>1.0050251256281406</v>
      </c>
      <c r="Y7" s="22">
        <v>5.5472133430903758</v>
      </c>
      <c r="Z7" s="22">
        <v>1.1094426686180754</v>
      </c>
      <c r="AA7" s="22">
        <v>10.745442293332362</v>
      </c>
      <c r="AB7" s="22">
        <v>0.51692307692307693</v>
      </c>
      <c r="AC7" s="22">
        <v>0</v>
      </c>
      <c r="AD7" s="22">
        <v>0</v>
      </c>
      <c r="AE7" s="23">
        <v>165.57519920296363</v>
      </c>
      <c r="AF7" s="50">
        <v>0.35922923975286031</v>
      </c>
      <c r="AG7" s="23">
        <v>3780.4656295086133</v>
      </c>
      <c r="AH7" s="50">
        <v>50</v>
      </c>
      <c r="AI7" s="23">
        <v>510.30384660757613</v>
      </c>
      <c r="AJ7" s="50">
        <v>34.943207866869145</v>
      </c>
      <c r="AK7" s="23">
        <v>4456.3446753191529</v>
      </c>
      <c r="AL7" s="23">
        <v>85.302437106622008</v>
      </c>
      <c r="AM7" s="57"/>
    </row>
    <row r="8" spans="1:39" x14ac:dyDescent="0.25">
      <c r="A8" s="20">
        <v>4</v>
      </c>
      <c r="B8" s="21" t="s">
        <v>6</v>
      </c>
      <c r="C8" s="22">
        <v>15126.685995209882</v>
      </c>
      <c r="D8" s="22">
        <v>136.14017395688896</v>
      </c>
      <c r="E8" s="22">
        <v>1182.7448281794332</v>
      </c>
      <c r="F8" s="22">
        <v>60.606060606060609</v>
      </c>
      <c r="G8" s="22">
        <v>22905.178125974431</v>
      </c>
      <c r="H8" s="22">
        <v>201.3669205233353</v>
      </c>
      <c r="I8" s="22">
        <v>3665.8611363636364</v>
      </c>
      <c r="J8" s="22">
        <v>128.30481380773756</v>
      </c>
      <c r="K8" s="22">
        <v>2291.830479813993</v>
      </c>
      <c r="L8" s="22">
        <v>6.8753991138617341</v>
      </c>
      <c r="M8" s="23">
        <v>28862.869742152063</v>
      </c>
      <c r="N8" s="50">
        <v>336.54713344493462</v>
      </c>
      <c r="O8" s="22">
        <v>4050.0000000000005</v>
      </c>
      <c r="P8" s="22">
        <v>263.25</v>
      </c>
      <c r="Q8" s="22">
        <v>21599.999999999993</v>
      </c>
      <c r="R8" s="22">
        <v>885.59929152056668</v>
      </c>
      <c r="S8" s="22">
        <v>71.999999971775992</v>
      </c>
      <c r="T8" s="22">
        <v>64.8</v>
      </c>
      <c r="U8" s="22">
        <v>3500.0000000000014</v>
      </c>
      <c r="V8" s="22">
        <v>525</v>
      </c>
      <c r="W8" s="22">
        <v>301.5075376884422</v>
      </c>
      <c r="X8" s="22">
        <v>30.150753768844222</v>
      </c>
      <c r="Y8" s="22">
        <v>1080.3571942152307</v>
      </c>
      <c r="Z8" s="22">
        <v>216.0714388430462</v>
      </c>
      <c r="AA8" s="22">
        <v>64472.653759994166</v>
      </c>
      <c r="AB8" s="22">
        <v>3101.5384615384614</v>
      </c>
      <c r="AC8" s="22">
        <v>20632.003320092488</v>
      </c>
      <c r="AD8" s="22">
        <v>1677.9411764705883</v>
      </c>
      <c r="AE8" s="23">
        <v>43151.154755917822</v>
      </c>
      <c r="AF8" s="50">
        <v>93.620038460137479</v>
      </c>
      <c r="AG8" s="23">
        <v>43976.868335621853</v>
      </c>
      <c r="AH8" s="50">
        <v>581.63296066439818</v>
      </c>
      <c r="AI8" s="23">
        <v>11683.04520985694</v>
      </c>
      <c r="AJ8" s="50">
        <v>800</v>
      </c>
      <c r="AK8" s="23">
        <v>98811.068301396619</v>
      </c>
      <c r="AL8" s="23">
        <v>1475.2529991245356</v>
      </c>
      <c r="AM8" s="57"/>
    </row>
    <row r="9" spans="1:39" x14ac:dyDescent="0.25">
      <c r="A9" s="20">
        <v>5</v>
      </c>
      <c r="B9" s="21" t="s">
        <v>96</v>
      </c>
      <c r="C9" s="22">
        <v>2401.3614017395689</v>
      </c>
      <c r="D9" s="22">
        <v>21.612252615656118</v>
      </c>
      <c r="E9" s="22">
        <v>354.82344845383</v>
      </c>
      <c r="F9" s="22">
        <v>18.181818181818183</v>
      </c>
      <c r="G9" s="22">
        <v>4077.625116931712</v>
      </c>
      <c r="H9" s="22">
        <v>34.660281195079094</v>
      </c>
      <c r="I9" s="22">
        <v>652.60385064935076</v>
      </c>
      <c r="J9" s="22">
        <v>22.841076743795039</v>
      </c>
      <c r="K9" s="22">
        <v>407.99619530754597</v>
      </c>
      <c r="L9" s="22">
        <v>1.223972149940221</v>
      </c>
      <c r="M9" s="23">
        <v>5138.2251628886088</v>
      </c>
      <c r="N9" s="50">
        <v>58.72533008881436</v>
      </c>
      <c r="O9" s="22">
        <v>720</v>
      </c>
      <c r="P9" s="22">
        <v>46.8</v>
      </c>
      <c r="Q9" s="22">
        <v>3599.9999999999986</v>
      </c>
      <c r="R9" s="22">
        <v>147.59988192009448</v>
      </c>
      <c r="S9" s="22">
        <v>17.999999992943998</v>
      </c>
      <c r="T9" s="22">
        <v>16.2</v>
      </c>
      <c r="U9" s="22">
        <v>525.00000000000023</v>
      </c>
      <c r="V9" s="22">
        <v>78.75</v>
      </c>
      <c r="W9" s="22">
        <v>40.201005025125632</v>
      </c>
      <c r="X9" s="22">
        <v>4.0201005025125625</v>
      </c>
      <c r="Y9" s="22">
        <v>79.954394403819563</v>
      </c>
      <c r="Z9" s="22">
        <v>15.990878880763917</v>
      </c>
      <c r="AA9" s="22">
        <v>107.45442293332361</v>
      </c>
      <c r="AB9" s="22">
        <v>5.1692307692307686</v>
      </c>
      <c r="AC9" s="22">
        <v>20.632003320092487</v>
      </c>
      <c r="AD9" s="22">
        <v>1.6779411764705883</v>
      </c>
      <c r="AE9" s="23">
        <v>959.58354083535744</v>
      </c>
      <c r="AF9" s="50">
        <v>2.0818967303858948</v>
      </c>
      <c r="AG9" s="23">
        <v>3780.4656295086133</v>
      </c>
      <c r="AH9" s="50">
        <v>50</v>
      </c>
      <c r="AI9" s="23">
        <v>1168.3045209856939</v>
      </c>
      <c r="AJ9" s="50">
        <v>80</v>
      </c>
      <c r="AK9" s="23">
        <v>5908.3536913296648</v>
      </c>
      <c r="AL9" s="23">
        <v>132.08189673038589</v>
      </c>
      <c r="AM9" s="57"/>
    </row>
    <row r="10" spans="1:39" x14ac:dyDescent="0.25">
      <c r="A10" s="20">
        <v>6</v>
      </c>
      <c r="B10" s="21" t="s">
        <v>7</v>
      </c>
      <c r="C10" s="22">
        <v>6302.7858313374509</v>
      </c>
      <c r="D10" s="22">
        <v>56.725072482037064</v>
      </c>
      <c r="E10" s="22">
        <v>591.37241408971659</v>
      </c>
      <c r="F10" s="22">
        <v>30.303030303030305</v>
      </c>
      <c r="G10" s="22">
        <v>9564.7996570003124</v>
      </c>
      <c r="H10" s="22">
        <v>81.30189416129663</v>
      </c>
      <c r="I10" s="22">
        <v>1530.7991558441558</v>
      </c>
      <c r="J10" s="22">
        <v>53.577834337297006</v>
      </c>
      <c r="K10" s="22">
        <v>957.02811244979921</v>
      </c>
      <c r="L10" s="22">
        <v>2.8710457838103949</v>
      </c>
      <c r="M10" s="23">
        <v>12052.626925294267</v>
      </c>
      <c r="N10" s="50">
        <v>137.75077428240402</v>
      </c>
      <c r="O10" s="22">
        <v>1800.0000000000002</v>
      </c>
      <c r="P10" s="22">
        <v>117</v>
      </c>
      <c r="Q10" s="22">
        <v>8999.9999999999964</v>
      </c>
      <c r="R10" s="22">
        <v>368.99970480023615</v>
      </c>
      <c r="S10" s="22">
        <v>1.1999999995296</v>
      </c>
      <c r="T10" s="22">
        <v>1.08</v>
      </c>
      <c r="U10" s="22">
        <v>1400.0000000000007</v>
      </c>
      <c r="V10" s="22">
        <v>210</v>
      </c>
      <c r="W10" s="22">
        <v>100.50251256281408</v>
      </c>
      <c r="X10" s="22">
        <v>10.050251256281408</v>
      </c>
      <c r="Y10" s="22">
        <v>372.67174662615002</v>
      </c>
      <c r="Z10" s="22">
        <v>74.534349325230011</v>
      </c>
      <c r="AA10" s="22">
        <v>42981.769173329449</v>
      </c>
      <c r="AB10" s="22">
        <v>2067.6923076923081</v>
      </c>
      <c r="AC10" s="22">
        <v>10316.001660046244</v>
      </c>
      <c r="AD10" s="22">
        <v>838.97058823529414</v>
      </c>
      <c r="AE10" s="23">
        <v>9132.9774651271091</v>
      </c>
      <c r="AF10" s="50">
        <v>19.814758292731639</v>
      </c>
      <c r="AG10" s="23">
        <v>5077.8865952025581</v>
      </c>
      <c r="AH10" s="50">
        <v>67.159539231977945</v>
      </c>
      <c r="AI10" s="23">
        <v>1752.456781478541</v>
      </c>
      <c r="AJ10" s="50">
        <v>120</v>
      </c>
      <c r="AK10" s="23">
        <v>15963.320841808207</v>
      </c>
      <c r="AL10" s="23">
        <v>206.97429752470958</v>
      </c>
      <c r="AM10" s="57"/>
    </row>
    <row r="11" spans="1:39" x14ac:dyDescent="0.25">
      <c r="A11" s="20">
        <v>7</v>
      </c>
      <c r="B11" s="21" t="s">
        <v>8</v>
      </c>
      <c r="C11" s="22">
        <v>3781.6714988024705</v>
      </c>
      <c r="D11" s="22">
        <v>34.03504348922224</v>
      </c>
      <c r="E11" s="22">
        <v>354.82344845383</v>
      </c>
      <c r="F11" s="22">
        <v>18.181818181818183</v>
      </c>
      <c r="G11" s="22">
        <v>4379.6714218896168</v>
      </c>
      <c r="H11" s="22">
        <v>37.227709431751613</v>
      </c>
      <c r="I11" s="22">
        <v>700.94487662337667</v>
      </c>
      <c r="J11" s="22">
        <v>24.533008354446526</v>
      </c>
      <c r="K11" s="22">
        <v>438.21813570069747</v>
      </c>
      <c r="L11" s="22">
        <v>1.3146367536394965</v>
      </c>
      <c r="M11" s="23">
        <v>5518.8344342136907</v>
      </c>
      <c r="N11" s="50">
        <v>63.07535453983764</v>
      </c>
      <c r="O11" s="22">
        <v>749.99999999999989</v>
      </c>
      <c r="P11" s="22">
        <v>48.75</v>
      </c>
      <c r="Q11" s="22">
        <v>4319.9999999999973</v>
      </c>
      <c r="R11" s="22">
        <v>177.11985830411334</v>
      </c>
      <c r="S11" s="22">
        <v>95.999999962367994</v>
      </c>
      <c r="T11" s="22">
        <v>86.399999999999991</v>
      </c>
      <c r="U11" s="22">
        <v>350.00000000000017</v>
      </c>
      <c r="V11" s="22">
        <v>52.5</v>
      </c>
      <c r="W11" s="22">
        <v>60.301507537688444</v>
      </c>
      <c r="X11" s="22">
        <v>6.0301507537688446</v>
      </c>
      <c r="Y11" s="22">
        <v>439.22912117287194</v>
      </c>
      <c r="Z11" s="22">
        <v>87.845824234574408</v>
      </c>
      <c r="AA11" s="22">
        <v>537.27211466661811</v>
      </c>
      <c r="AB11" s="22">
        <v>25.846153846153847</v>
      </c>
      <c r="AC11" s="22">
        <v>51.580008300231214</v>
      </c>
      <c r="AD11" s="22">
        <v>4.1897058823529409</v>
      </c>
      <c r="AE11" s="23">
        <v>20824.844372481839</v>
      </c>
      <c r="AF11" s="50">
        <v>45.181241199825664</v>
      </c>
      <c r="AG11" s="23">
        <v>7560.9312590172267</v>
      </c>
      <c r="AH11" s="50">
        <v>100</v>
      </c>
      <c r="AI11" s="23">
        <v>1022.2664558624822</v>
      </c>
      <c r="AJ11" s="50">
        <v>70</v>
      </c>
      <c r="AK11" s="23">
        <v>29408.042087361548</v>
      </c>
      <c r="AL11" s="23">
        <v>215.18124119982565</v>
      </c>
      <c r="AM11" s="57"/>
    </row>
    <row r="12" spans="1:39" x14ac:dyDescent="0.25">
      <c r="A12" s="20">
        <v>8</v>
      </c>
      <c r="B12" s="21" t="s">
        <v>10</v>
      </c>
      <c r="C12" s="22">
        <v>2521.1143325349803</v>
      </c>
      <c r="D12" s="22">
        <v>22.690028992814824</v>
      </c>
      <c r="E12" s="22">
        <v>118.27448281794332</v>
      </c>
      <c r="F12" s="22">
        <v>6.0606060606060606</v>
      </c>
      <c r="G12" s="22">
        <v>2517.0525413158716</v>
      </c>
      <c r="H12" s="22">
        <v>21.395235305604373</v>
      </c>
      <c r="I12" s="22">
        <v>402.8418831168832</v>
      </c>
      <c r="J12" s="22">
        <v>14.099430088762372</v>
      </c>
      <c r="K12" s="22">
        <v>251.84950327626294</v>
      </c>
      <c r="L12" s="22">
        <v>0.75553836416063025</v>
      </c>
      <c r="M12" s="23">
        <v>3171.743927709018</v>
      </c>
      <c r="N12" s="50">
        <v>36.250203758527377</v>
      </c>
      <c r="O12" s="22">
        <v>450.00000000000006</v>
      </c>
      <c r="P12" s="22">
        <v>29.25</v>
      </c>
      <c r="Q12" s="22">
        <v>2429.9999999999995</v>
      </c>
      <c r="R12" s="22">
        <v>99.62992029606373</v>
      </c>
      <c r="S12" s="22">
        <v>83.999999967071986</v>
      </c>
      <c r="T12" s="22">
        <v>75.599999999999994</v>
      </c>
      <c r="U12" s="22">
        <v>175.00000000000009</v>
      </c>
      <c r="V12" s="22">
        <v>26.25</v>
      </c>
      <c r="W12" s="22">
        <v>40.201005025125632</v>
      </c>
      <c r="X12" s="22">
        <v>4.0201005025125625</v>
      </c>
      <c r="Y12" s="22">
        <v>71.236378540479208</v>
      </c>
      <c r="Z12" s="22">
        <v>14.247275708095845</v>
      </c>
      <c r="AA12" s="22">
        <v>429.81769173329445</v>
      </c>
      <c r="AB12" s="22">
        <v>20.676923076923075</v>
      </c>
      <c r="AC12" s="22">
        <v>41.264006640184974</v>
      </c>
      <c r="AD12" s="22">
        <v>3.3558823529411765</v>
      </c>
      <c r="AE12" s="23">
        <v>3191.085657366209</v>
      </c>
      <c r="AF12" s="50">
        <v>6.923327166146036</v>
      </c>
      <c r="AG12" s="23">
        <v>6048.7450072137817</v>
      </c>
      <c r="AH12" s="50">
        <v>80</v>
      </c>
      <c r="AI12" s="23">
        <v>1022.2664558624822</v>
      </c>
      <c r="AJ12" s="50">
        <v>70</v>
      </c>
      <c r="AK12" s="23">
        <v>10262.097120442473</v>
      </c>
      <c r="AL12" s="23">
        <v>156.92332716614604</v>
      </c>
      <c r="AM12" s="57"/>
    </row>
    <row r="13" spans="1:39" x14ac:dyDescent="0.25">
      <c r="A13" s="20">
        <v>9</v>
      </c>
      <c r="B13" s="21" t="s">
        <v>9</v>
      </c>
      <c r="C13" s="22">
        <v>189.08357494012353</v>
      </c>
      <c r="D13" s="22">
        <v>1.7017521744611117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3">
        <v>0</v>
      </c>
      <c r="N13" s="50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2.0100502512562812</v>
      </c>
      <c r="X13" s="22">
        <v>0.20100502512562815</v>
      </c>
      <c r="Y13" s="22">
        <v>0.27287677646148961</v>
      </c>
      <c r="Z13" s="22">
        <v>5.4575355292297935E-2</v>
      </c>
      <c r="AA13" s="22">
        <v>0</v>
      </c>
      <c r="AB13" s="22">
        <v>0</v>
      </c>
      <c r="AC13" s="22">
        <v>0</v>
      </c>
      <c r="AD13" s="22">
        <v>0</v>
      </c>
      <c r="AE13" s="23">
        <v>45.156872509899173</v>
      </c>
      <c r="AF13" s="50">
        <v>9.7971610841689177E-2</v>
      </c>
      <c r="AG13" s="23">
        <v>278.40102777004051</v>
      </c>
      <c r="AH13" s="50">
        <v>3.6820997074668185</v>
      </c>
      <c r="AI13" s="23">
        <v>146.03806512321174</v>
      </c>
      <c r="AJ13" s="50">
        <v>10</v>
      </c>
      <c r="AK13" s="23">
        <v>469.59596540315147</v>
      </c>
      <c r="AL13" s="23">
        <v>13.780071318308508</v>
      </c>
      <c r="AM13" s="57"/>
    </row>
    <row r="14" spans="1:39" x14ac:dyDescent="0.25">
      <c r="A14" s="20">
        <v>10</v>
      </c>
      <c r="B14" s="21" t="s">
        <v>97</v>
      </c>
      <c r="C14" s="22">
        <v>756.3342997604941</v>
      </c>
      <c r="D14" s="22">
        <v>6.8070086978444468</v>
      </c>
      <c r="E14" s="22">
        <v>0</v>
      </c>
      <c r="F14" s="22">
        <v>0</v>
      </c>
      <c r="G14" s="22">
        <v>805.45681322107885</v>
      </c>
      <c r="H14" s="22">
        <v>6.8464752977934005</v>
      </c>
      <c r="I14" s="22">
        <v>128.90940259740262</v>
      </c>
      <c r="J14" s="22">
        <v>4.5118176284039579</v>
      </c>
      <c r="K14" s="22">
        <v>80.591841048404149</v>
      </c>
      <c r="L14" s="22">
        <v>0.37273225965257756</v>
      </c>
      <c r="M14" s="23">
        <v>1014.9580568668856</v>
      </c>
      <c r="N14" s="50">
        <v>11.731025185849935</v>
      </c>
      <c r="O14" s="22">
        <v>150</v>
      </c>
      <c r="P14" s="22">
        <v>9.75</v>
      </c>
      <c r="Q14" s="22">
        <v>269.99999999999983</v>
      </c>
      <c r="R14" s="22">
        <v>12.545989963208029</v>
      </c>
      <c r="S14" s="22">
        <v>0</v>
      </c>
      <c r="T14" s="22">
        <v>0</v>
      </c>
      <c r="U14" s="22">
        <v>112.00000000000007</v>
      </c>
      <c r="V14" s="22">
        <v>31</v>
      </c>
      <c r="W14" s="22">
        <v>5.025125628140704</v>
      </c>
      <c r="X14" s="22">
        <v>0.50251256281407031</v>
      </c>
      <c r="Y14" s="22">
        <v>19.911421233790655</v>
      </c>
      <c r="Z14" s="22">
        <v>3.9822842467581321</v>
      </c>
      <c r="AA14" s="22">
        <v>53.727211466661807</v>
      </c>
      <c r="AB14" s="22">
        <v>2.5846153846153843</v>
      </c>
      <c r="AC14" s="22">
        <v>5.1580008300231217</v>
      </c>
      <c r="AD14" s="22">
        <v>0.41176470588235298</v>
      </c>
      <c r="AE14" s="23">
        <v>756.37761454081112</v>
      </c>
      <c r="AF14" s="50">
        <v>1.6410244815982935</v>
      </c>
      <c r="AG14" s="23">
        <v>2268.2793777051679</v>
      </c>
      <c r="AH14" s="50">
        <v>30</v>
      </c>
      <c r="AI14" s="23">
        <v>949.24742330087633</v>
      </c>
      <c r="AJ14" s="50">
        <v>65</v>
      </c>
      <c r="AK14" s="23">
        <v>3973.9044155468555</v>
      </c>
      <c r="AL14" s="23">
        <v>96.641024481598294</v>
      </c>
      <c r="AM14" s="57"/>
    </row>
    <row r="15" spans="1:39" x14ac:dyDescent="0.25">
      <c r="A15" s="20">
        <v>11</v>
      </c>
      <c r="B15" s="21" t="s">
        <v>11</v>
      </c>
      <c r="C15" s="22">
        <v>25211.143325349803</v>
      </c>
      <c r="D15" s="22">
        <v>226.90028992814825</v>
      </c>
      <c r="E15" s="22">
        <v>1774.1172422691498</v>
      </c>
      <c r="F15" s="22">
        <v>90.909090909090907</v>
      </c>
      <c r="G15" s="22">
        <v>50341.050826317427</v>
      </c>
      <c r="H15" s="22">
        <v>402.73384104667059</v>
      </c>
      <c r="I15" s="22">
        <v>6678.1113173701297</v>
      </c>
      <c r="J15" s="22">
        <v>233.76855087168008</v>
      </c>
      <c r="K15" s="22">
        <v>4175.6647643204396</v>
      </c>
      <c r="L15" s="22">
        <v>12.526826077783248</v>
      </c>
      <c r="M15" s="23">
        <v>61194.826908007999</v>
      </c>
      <c r="N15" s="50">
        <v>649.02921799613387</v>
      </c>
      <c r="O15" s="22">
        <v>9000</v>
      </c>
      <c r="P15" s="22">
        <v>610</v>
      </c>
      <c r="Q15" s="22">
        <v>57599.999999999978</v>
      </c>
      <c r="R15" s="22">
        <v>2383.1980934415251</v>
      </c>
      <c r="S15" s="22">
        <v>179.99999992943998</v>
      </c>
      <c r="T15" s="22">
        <v>162</v>
      </c>
      <c r="U15" s="22">
        <v>4375.0000000000018</v>
      </c>
      <c r="V15" s="22">
        <v>656.25</v>
      </c>
      <c r="W15" s="22">
        <v>402.0100502512563</v>
      </c>
      <c r="X15" s="22">
        <v>40.201005025125632</v>
      </c>
      <c r="Y15" s="22">
        <v>2006.7083983089858</v>
      </c>
      <c r="Z15" s="22">
        <v>401.34167966179723</v>
      </c>
      <c r="AA15" s="22">
        <v>150436.19210665309</v>
      </c>
      <c r="AB15" s="22">
        <v>7236.9230769230771</v>
      </c>
      <c r="AC15" s="22">
        <v>18568.80298808324</v>
      </c>
      <c r="AD15" s="22">
        <v>1510.1470588235293</v>
      </c>
      <c r="AE15" s="23">
        <v>63210.285538883756</v>
      </c>
      <c r="AF15" s="50">
        <v>137.13999999999999</v>
      </c>
      <c r="AG15" s="23">
        <v>75609.312590172267</v>
      </c>
      <c r="AH15" s="50">
        <v>1000</v>
      </c>
      <c r="AI15" s="23">
        <v>13143.425861089057</v>
      </c>
      <c r="AJ15" s="50">
        <v>900</v>
      </c>
      <c r="AK15" s="23">
        <v>151963.02399014507</v>
      </c>
      <c r="AL15" s="23">
        <v>2037.1399999999999</v>
      </c>
      <c r="AM15" s="57"/>
    </row>
    <row r="16" spans="1:39" x14ac:dyDescent="0.25">
      <c r="A16" s="20">
        <v>12</v>
      </c>
      <c r="B16" s="21" t="s">
        <v>12</v>
      </c>
      <c r="C16" s="22">
        <v>26471.700491617295</v>
      </c>
      <c r="D16" s="22">
        <v>238.24530442455563</v>
      </c>
      <c r="E16" s="22">
        <v>1892.3917250870932</v>
      </c>
      <c r="F16" s="22">
        <v>96.969696969696969</v>
      </c>
      <c r="G16" s="22">
        <v>46917.859370127844</v>
      </c>
      <c r="H16" s="22">
        <v>402.23042374536226</v>
      </c>
      <c r="I16" s="22">
        <v>7589.5410779220783</v>
      </c>
      <c r="J16" s="22">
        <v>200.22197828191764</v>
      </c>
      <c r="K16" s="22">
        <v>4694.4747410695418</v>
      </c>
      <c r="L16" s="22">
        <v>14.083235107954147</v>
      </c>
      <c r="M16" s="23">
        <v>59201.875189119462</v>
      </c>
      <c r="N16" s="50">
        <v>616.53563713523408</v>
      </c>
      <c r="O16" s="22">
        <v>9750</v>
      </c>
      <c r="P16" s="22">
        <v>633.75</v>
      </c>
      <c r="Q16" s="22">
        <v>21599.999999999993</v>
      </c>
      <c r="R16" s="22">
        <v>863.99930880055297</v>
      </c>
      <c r="S16" s="22">
        <v>179.99999992943998</v>
      </c>
      <c r="T16" s="22">
        <v>170.39999999999998</v>
      </c>
      <c r="U16" s="22">
        <v>5250.0000000000027</v>
      </c>
      <c r="V16" s="22">
        <v>787.5</v>
      </c>
      <c r="W16" s="22">
        <v>402.0100502512563</v>
      </c>
      <c r="X16" s="22">
        <v>40.201005025125632</v>
      </c>
      <c r="Y16" s="22">
        <v>1668.8157192432238</v>
      </c>
      <c r="Z16" s="22">
        <v>333.7631438486448</v>
      </c>
      <c r="AA16" s="22">
        <v>107454.42293332363</v>
      </c>
      <c r="AB16" s="22">
        <v>4846.1538461538457</v>
      </c>
      <c r="AC16" s="22">
        <v>12379.201992055494</v>
      </c>
      <c r="AD16" s="22">
        <v>1006.7647058823529</v>
      </c>
      <c r="AE16" s="23">
        <v>69137.690176699456</v>
      </c>
      <c r="AF16" s="50">
        <v>150</v>
      </c>
      <c r="AG16" s="23">
        <v>83170.243849189486</v>
      </c>
      <c r="AH16" s="50">
        <v>1100</v>
      </c>
      <c r="AI16" s="23">
        <v>14596.806512321175</v>
      </c>
      <c r="AJ16" s="50">
        <v>1000</v>
      </c>
      <c r="AK16" s="23">
        <v>166904.74053821011</v>
      </c>
      <c r="AL16" s="23">
        <v>2250</v>
      </c>
      <c r="AM16" s="57"/>
    </row>
    <row r="17" spans="1:39" x14ac:dyDescent="0.25">
      <c r="A17" s="20">
        <v>13</v>
      </c>
      <c r="B17" s="24" t="s">
        <v>14</v>
      </c>
      <c r="C17" s="22">
        <v>3214.4207739821004</v>
      </c>
      <c r="D17" s="22">
        <v>28.929786965838904</v>
      </c>
      <c r="E17" s="22">
        <v>118.27448281794332</v>
      </c>
      <c r="F17" s="22">
        <v>6.0606060606060606</v>
      </c>
      <c r="G17" s="22">
        <v>100.68210165263486</v>
      </c>
      <c r="H17" s="22">
        <v>0.85580941222417506</v>
      </c>
      <c r="I17" s="22">
        <v>50.355235389610399</v>
      </c>
      <c r="J17" s="22">
        <v>1.7624287610952964</v>
      </c>
      <c r="K17" s="22">
        <v>100.73980131050517</v>
      </c>
      <c r="L17" s="22">
        <v>0.30221534566425207</v>
      </c>
      <c r="M17" s="23">
        <v>251.77713835275046</v>
      </c>
      <c r="N17" s="50">
        <v>2.9204535189837237</v>
      </c>
      <c r="O17" s="22">
        <v>863.99999999999989</v>
      </c>
      <c r="P17" s="22">
        <v>56.160000000000004</v>
      </c>
      <c r="Q17" s="22">
        <v>4499.9999999999982</v>
      </c>
      <c r="R17" s="22">
        <v>250.49985240011807</v>
      </c>
      <c r="S17" s="22">
        <v>23.999999990591999</v>
      </c>
      <c r="T17" s="22">
        <v>21.599999999999998</v>
      </c>
      <c r="U17" s="22">
        <v>262.50000000000011</v>
      </c>
      <c r="V17" s="22">
        <v>39.375</v>
      </c>
      <c r="W17" s="22">
        <v>10.050251256281408</v>
      </c>
      <c r="X17" s="22">
        <v>1.0050251256281406</v>
      </c>
      <c r="Y17" s="22">
        <v>198.89889590682733</v>
      </c>
      <c r="Z17" s="22">
        <v>39.77977918136547</v>
      </c>
      <c r="AA17" s="22">
        <v>0</v>
      </c>
      <c r="AB17" s="22">
        <v>0</v>
      </c>
      <c r="AC17" s="22">
        <v>0</v>
      </c>
      <c r="AD17" s="22">
        <v>0</v>
      </c>
      <c r="AE17" s="23">
        <v>297.28274402350297</v>
      </c>
      <c r="AF17" s="50">
        <v>0.64497977137445384</v>
      </c>
      <c r="AG17" s="23">
        <v>9073.1175108206717</v>
      </c>
      <c r="AH17" s="50">
        <v>120</v>
      </c>
      <c r="AI17" s="23">
        <v>1750.9964008273089</v>
      </c>
      <c r="AJ17" s="50">
        <v>119.9</v>
      </c>
      <c r="AK17" s="23">
        <v>11121.396655671484</v>
      </c>
      <c r="AL17" s="23">
        <v>240.54497977137447</v>
      </c>
      <c r="AM17" s="57"/>
    </row>
    <row r="18" spans="1:39" x14ac:dyDescent="0.25">
      <c r="A18" s="20">
        <v>14</v>
      </c>
      <c r="B18" s="24" t="s">
        <v>15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3">
        <v>0</v>
      </c>
      <c r="N18" s="50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3">
        <v>232452.52739012433</v>
      </c>
      <c r="AF18" s="50">
        <v>504.325195409402</v>
      </c>
      <c r="AG18" s="23">
        <v>3569.8295866832473</v>
      </c>
      <c r="AH18" s="50">
        <v>47.214152124790715</v>
      </c>
      <c r="AI18" s="23">
        <v>0</v>
      </c>
      <c r="AJ18" s="50">
        <v>0</v>
      </c>
      <c r="AK18" s="23">
        <v>236021.35697680758</v>
      </c>
      <c r="AL18" s="23">
        <v>551.53934753419276</v>
      </c>
      <c r="AM18" s="57"/>
    </row>
    <row r="19" spans="1:39" x14ac:dyDescent="0.25">
      <c r="A19" s="20">
        <v>15</v>
      </c>
      <c r="B19" s="24" t="s">
        <v>70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3">
        <v>0</v>
      </c>
      <c r="N19" s="50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0.47913574834083145</v>
      </c>
      <c r="Z19" s="22">
        <v>9.5827149668166314E-2</v>
      </c>
      <c r="AA19" s="22">
        <v>0</v>
      </c>
      <c r="AB19" s="22">
        <v>0</v>
      </c>
      <c r="AC19" s="22">
        <v>0</v>
      </c>
      <c r="AD19" s="22">
        <v>0</v>
      </c>
      <c r="AE19" s="23">
        <v>11.985907619505728</v>
      </c>
      <c r="AF19" s="50">
        <v>2.6004428819228566E-2</v>
      </c>
      <c r="AG19" s="23">
        <v>6.4019225661950019</v>
      </c>
      <c r="AH19" s="50">
        <v>8.4671085437524884E-2</v>
      </c>
      <c r="AI19" s="23">
        <v>1.3044775066069643</v>
      </c>
      <c r="AJ19" s="50">
        <v>8.9324485743246571E-2</v>
      </c>
      <c r="AK19" s="23">
        <v>19.692307692307693</v>
      </c>
      <c r="AL19" s="23">
        <v>0.2</v>
      </c>
      <c r="AM19" s="57"/>
    </row>
    <row r="20" spans="1:39" x14ac:dyDescent="0.25">
      <c r="A20" s="20">
        <v>16</v>
      </c>
      <c r="B20" s="24" t="s">
        <v>16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3">
        <v>0</v>
      </c>
      <c r="N20" s="50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48.912547247141255</v>
      </c>
      <c r="Z20" s="22">
        <v>9.7825094494282538</v>
      </c>
      <c r="AA20" s="22">
        <v>0</v>
      </c>
      <c r="AB20" s="22">
        <v>0</v>
      </c>
      <c r="AC20" s="22">
        <v>0</v>
      </c>
      <c r="AD20" s="22">
        <v>0</v>
      </c>
      <c r="AE20" s="23">
        <v>0</v>
      </c>
      <c r="AF20" s="50">
        <v>0</v>
      </c>
      <c r="AG20" s="23">
        <v>0</v>
      </c>
      <c r="AH20" s="50">
        <v>0</v>
      </c>
      <c r="AI20" s="23">
        <v>0.71537922421622813</v>
      </c>
      <c r="AJ20" s="50">
        <v>4.8985805420844589E-2</v>
      </c>
      <c r="AK20" s="23">
        <v>0.71537922421622813</v>
      </c>
      <c r="AL20" s="23">
        <v>4.8985805420844589E-2</v>
      </c>
      <c r="AM20" s="57"/>
    </row>
    <row r="21" spans="1:39" x14ac:dyDescent="0.25">
      <c r="A21" s="20">
        <v>17</v>
      </c>
      <c r="B21" s="24" t="s">
        <v>98</v>
      </c>
      <c r="C21" s="22">
        <v>0</v>
      </c>
      <c r="D21" s="22">
        <v>0</v>
      </c>
      <c r="E21" s="22">
        <v>0</v>
      </c>
      <c r="F21" s="22">
        <v>0</v>
      </c>
      <c r="G21" s="22">
        <v>805.45681322107885</v>
      </c>
      <c r="H21" s="22">
        <v>6.8464752977934005</v>
      </c>
      <c r="I21" s="22">
        <v>100.7104707792208</v>
      </c>
      <c r="J21" s="22">
        <v>3.5248575221905929</v>
      </c>
      <c r="K21" s="22">
        <v>201.47960262101034</v>
      </c>
      <c r="L21" s="22">
        <v>0.60443069132850413</v>
      </c>
      <c r="M21" s="23">
        <v>1107.6468866213099</v>
      </c>
      <c r="N21" s="50">
        <v>10.975763511312499</v>
      </c>
      <c r="O21" s="22">
        <v>297</v>
      </c>
      <c r="P21" s="22">
        <v>19.305</v>
      </c>
      <c r="Q21" s="22">
        <v>1439.9999999999995</v>
      </c>
      <c r="R21" s="22">
        <v>59.039952768037772</v>
      </c>
      <c r="S21" s="22">
        <v>0</v>
      </c>
      <c r="T21" s="22">
        <v>0</v>
      </c>
      <c r="U21" s="22">
        <v>17.500000000000007</v>
      </c>
      <c r="V21" s="22">
        <v>2.625</v>
      </c>
      <c r="W21" s="22">
        <v>3.0150753768844223</v>
      </c>
      <c r="X21" s="22">
        <v>0.30150753768844218</v>
      </c>
      <c r="Y21" s="22">
        <v>3.3211922140941756</v>
      </c>
      <c r="Z21" s="22">
        <v>0.66423844281883537</v>
      </c>
      <c r="AA21" s="22">
        <v>0</v>
      </c>
      <c r="AB21" s="22">
        <v>0</v>
      </c>
      <c r="AC21" s="22">
        <v>0</v>
      </c>
      <c r="AD21" s="22">
        <v>0</v>
      </c>
      <c r="AE21" s="23">
        <v>11.985907619505728</v>
      </c>
      <c r="AF21" s="50">
        <v>2.6004428819228566E-2</v>
      </c>
      <c r="AG21" s="23">
        <v>6.4019225661950019</v>
      </c>
      <c r="AH21" s="50">
        <v>8.4671085437524884E-2</v>
      </c>
      <c r="AI21" s="23">
        <v>1.3044775066069643</v>
      </c>
      <c r="AJ21" s="50">
        <v>8.9324485743246571E-2</v>
      </c>
      <c r="AK21" s="23">
        <v>19.692307692307693</v>
      </c>
      <c r="AL21" s="23">
        <v>0.2</v>
      </c>
      <c r="AM21" s="57"/>
    </row>
    <row r="22" spans="1:39" x14ac:dyDescent="0.25">
      <c r="A22" s="20">
        <v>18</v>
      </c>
      <c r="B22" s="24" t="s">
        <v>99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3">
        <v>0</v>
      </c>
      <c r="N22" s="50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1.7645481054687058</v>
      </c>
      <c r="Z22" s="22">
        <v>0.35290962109374119</v>
      </c>
      <c r="AA22" s="22">
        <v>0</v>
      </c>
      <c r="AB22" s="22">
        <v>0</v>
      </c>
      <c r="AC22" s="22">
        <v>0</v>
      </c>
      <c r="AD22" s="22">
        <v>0</v>
      </c>
      <c r="AE22" s="23">
        <v>11.985907619505728</v>
      </c>
      <c r="AF22" s="50">
        <v>2.6004428819228566E-2</v>
      </c>
      <c r="AG22" s="23">
        <v>6.4019225661950019</v>
      </c>
      <c r="AH22" s="50">
        <v>8.4671085437524884E-2</v>
      </c>
      <c r="AI22" s="23">
        <v>1.3044775066069643</v>
      </c>
      <c r="AJ22" s="50">
        <v>8.9324485743246571E-2</v>
      </c>
      <c r="AK22" s="23">
        <v>19.692307692307693</v>
      </c>
      <c r="AL22" s="23">
        <v>0.2</v>
      </c>
      <c r="AM22" s="57"/>
    </row>
    <row r="23" spans="1:39" x14ac:dyDescent="0.25">
      <c r="A23" s="20">
        <v>19</v>
      </c>
      <c r="B23" s="24" t="s">
        <v>17</v>
      </c>
      <c r="C23" s="22">
        <v>170.17521744611119</v>
      </c>
      <c r="D23" s="22">
        <v>1.5315769570150004</v>
      </c>
      <c r="E23" s="22">
        <v>17.031525525783838</v>
      </c>
      <c r="F23" s="22">
        <v>0.8484848484848484</v>
      </c>
      <c r="G23" s="22">
        <v>50.341050826317428</v>
      </c>
      <c r="H23" s="22">
        <v>0.42790470611208753</v>
      </c>
      <c r="I23" s="22">
        <v>10.071047077922078</v>
      </c>
      <c r="J23" s="22">
        <v>0.35248575221905926</v>
      </c>
      <c r="K23" s="22">
        <v>5.0369900655252593</v>
      </c>
      <c r="L23" s="22">
        <v>1.5110767283212603E-2</v>
      </c>
      <c r="M23" s="23">
        <v>65.449087969764761</v>
      </c>
      <c r="N23" s="50">
        <v>0.79550122561435932</v>
      </c>
      <c r="O23" s="22">
        <v>9</v>
      </c>
      <c r="P23" s="22">
        <v>0.58499999999999996</v>
      </c>
      <c r="Q23" s="22">
        <v>35.999999999999986</v>
      </c>
      <c r="R23" s="22">
        <v>1.4759988192009446</v>
      </c>
      <c r="S23" s="22">
        <v>23.999999990591999</v>
      </c>
      <c r="T23" s="22">
        <v>21.599999999999998</v>
      </c>
      <c r="U23" s="22">
        <v>7.0000000000000044</v>
      </c>
      <c r="V23" s="22">
        <v>1.0499999999999998</v>
      </c>
      <c r="W23" s="22">
        <v>10.050251256281408</v>
      </c>
      <c r="X23" s="22">
        <v>1.0050251256281406</v>
      </c>
      <c r="Y23" s="22">
        <v>6.5003603932657192</v>
      </c>
      <c r="Z23" s="22">
        <v>1.3000720786531439</v>
      </c>
      <c r="AA23" s="22">
        <v>0</v>
      </c>
      <c r="AB23" s="22">
        <v>0</v>
      </c>
      <c r="AC23" s="22">
        <v>0</v>
      </c>
      <c r="AD23" s="22">
        <v>0</v>
      </c>
      <c r="AE23" s="23">
        <v>11.985907619505728</v>
      </c>
      <c r="AF23" s="50">
        <v>2.6004428819228566E-2</v>
      </c>
      <c r="AG23" s="23">
        <v>6.4019225661950019</v>
      </c>
      <c r="AH23" s="50">
        <v>8.4671085437524884E-2</v>
      </c>
      <c r="AI23" s="23">
        <v>1.3044775066069643</v>
      </c>
      <c r="AJ23" s="50">
        <v>8.9324485743246571E-2</v>
      </c>
      <c r="AK23" s="23">
        <v>19.692307692307693</v>
      </c>
      <c r="AL23" s="23">
        <v>0.2</v>
      </c>
      <c r="AM23" s="57"/>
    </row>
    <row r="24" spans="1:39" x14ac:dyDescent="0.25">
      <c r="A24" s="20">
        <v>20</v>
      </c>
      <c r="B24" s="24" t="s">
        <v>18</v>
      </c>
      <c r="C24" s="22">
        <v>472.70893735030882</v>
      </c>
      <c r="D24" s="22">
        <v>4.2543804361527799</v>
      </c>
      <c r="E24" s="22">
        <v>47.309793127177322</v>
      </c>
      <c r="F24" s="22">
        <v>2.4242424242424243</v>
      </c>
      <c r="G24" s="22">
        <v>553.75155908949171</v>
      </c>
      <c r="H24" s="22">
        <v>4.7069517672329617</v>
      </c>
      <c r="I24" s="22">
        <v>110.78151785714287</v>
      </c>
      <c r="J24" s="22">
        <v>3.8773432744096521</v>
      </c>
      <c r="K24" s="22">
        <v>55.406890720777852</v>
      </c>
      <c r="L24" s="22">
        <v>0.16621844011533865</v>
      </c>
      <c r="M24" s="23">
        <v>719.93996766741236</v>
      </c>
      <c r="N24" s="50">
        <v>8.7505134817579524</v>
      </c>
      <c r="O24" s="22">
        <v>99</v>
      </c>
      <c r="P24" s="22">
        <v>6.4350000000000005</v>
      </c>
      <c r="Q24" s="22">
        <v>539.99999999999966</v>
      </c>
      <c r="R24" s="22">
        <v>22.139982288014167</v>
      </c>
      <c r="S24" s="22">
        <v>23.999999990591999</v>
      </c>
      <c r="T24" s="22">
        <v>21.599999999999998</v>
      </c>
      <c r="U24" s="22">
        <v>77.000000000000043</v>
      </c>
      <c r="V24" s="22">
        <v>11.55</v>
      </c>
      <c r="W24" s="22">
        <v>10.050251256281408</v>
      </c>
      <c r="X24" s="22">
        <v>1.0050251256281406</v>
      </c>
      <c r="Y24" s="22">
        <v>8.3874378192177108</v>
      </c>
      <c r="Z24" s="22">
        <v>1.6774875638435427</v>
      </c>
      <c r="AA24" s="22">
        <v>0</v>
      </c>
      <c r="AB24" s="22">
        <v>0</v>
      </c>
      <c r="AC24" s="22">
        <v>0</v>
      </c>
      <c r="AD24" s="22">
        <v>0</v>
      </c>
      <c r="AE24" s="23">
        <v>67.735308764848767</v>
      </c>
      <c r="AF24" s="50">
        <v>0.14695741626253378</v>
      </c>
      <c r="AG24" s="23">
        <v>38.272425103641929</v>
      </c>
      <c r="AH24" s="50">
        <v>0.50618665601539403</v>
      </c>
      <c r="AI24" s="23">
        <v>10.492228621838013</v>
      </c>
      <c r="AJ24" s="50">
        <v>0.71845847950572073</v>
      </c>
      <c r="AK24" s="23">
        <v>116.49996249032871</v>
      </c>
      <c r="AL24" s="23">
        <v>1.3716025517836485</v>
      </c>
      <c r="AM24" s="57"/>
    </row>
    <row r="25" spans="1:39" x14ac:dyDescent="0.25">
      <c r="A25" s="20">
        <v>21</v>
      </c>
      <c r="B25" s="24" t="s">
        <v>71</v>
      </c>
      <c r="C25" s="22">
        <v>3932.9383587545694</v>
      </c>
      <c r="D25" s="22">
        <v>35.39644522879113</v>
      </c>
      <c r="E25" s="22">
        <v>236.54896563588665</v>
      </c>
      <c r="F25" s="22">
        <v>12.121212121212121</v>
      </c>
      <c r="G25" s="22">
        <v>3020.4630495790457</v>
      </c>
      <c r="H25" s="22">
        <v>25.674282366725247</v>
      </c>
      <c r="I25" s="22">
        <v>503.55235389610385</v>
      </c>
      <c r="J25" s="22">
        <v>17.624287610952962</v>
      </c>
      <c r="K25" s="22">
        <v>503.69900655252587</v>
      </c>
      <c r="L25" s="22">
        <v>1.5110767283212605</v>
      </c>
      <c r="M25" s="23">
        <v>4027.7144100276755</v>
      </c>
      <c r="N25" s="50">
        <v>44.809646705999477</v>
      </c>
      <c r="O25" s="22">
        <v>881.99999999999989</v>
      </c>
      <c r="P25" s="22">
        <v>57.33</v>
      </c>
      <c r="Q25" s="22">
        <v>6479.9999999999973</v>
      </c>
      <c r="R25" s="22">
        <v>265.67978745617</v>
      </c>
      <c r="S25" s="22">
        <v>59.999999976479991</v>
      </c>
      <c r="T25" s="22">
        <v>96</v>
      </c>
      <c r="U25" s="22">
        <v>1750.0000000000007</v>
      </c>
      <c r="V25" s="22">
        <v>262.5</v>
      </c>
      <c r="W25" s="22">
        <v>20.100502512562816</v>
      </c>
      <c r="X25" s="22">
        <v>2.0100502512562812</v>
      </c>
      <c r="Y25" s="22">
        <v>245.0777174873588</v>
      </c>
      <c r="Z25" s="22">
        <v>49.015543497471775</v>
      </c>
      <c r="AA25" s="22">
        <v>537.27211466661811</v>
      </c>
      <c r="AB25" s="22">
        <v>25.846153846153847</v>
      </c>
      <c r="AC25" s="22">
        <v>412.64006640184971</v>
      </c>
      <c r="AD25" s="22">
        <v>33.558823529411768</v>
      </c>
      <c r="AE25" s="23">
        <v>17137.033117506737</v>
      </c>
      <c r="AF25" s="50">
        <v>37.180226314421041</v>
      </c>
      <c r="AG25" s="23">
        <v>13609.676266231008</v>
      </c>
      <c r="AH25" s="50">
        <v>180</v>
      </c>
      <c r="AI25" s="23">
        <v>3198.1028218586484</v>
      </c>
      <c r="AJ25" s="50">
        <v>218.9910431338858</v>
      </c>
      <c r="AK25" s="23">
        <v>33944.812205596398</v>
      </c>
      <c r="AL25" s="23">
        <v>436.17126944830682</v>
      </c>
      <c r="AM25" s="57"/>
    </row>
    <row r="26" spans="1:39" x14ac:dyDescent="0.25">
      <c r="A26" s="20">
        <v>22</v>
      </c>
      <c r="B26" s="24" t="s">
        <v>72</v>
      </c>
      <c r="C26" s="22">
        <v>3403.5043489222235</v>
      </c>
      <c r="D26" s="22">
        <v>30.631539140300013</v>
      </c>
      <c r="E26" s="22">
        <v>236.54896563588665</v>
      </c>
      <c r="F26" s="22">
        <v>12.121212121212121</v>
      </c>
      <c r="G26" s="22">
        <v>2819.098846273776</v>
      </c>
      <c r="H26" s="22">
        <v>23.962663542276903</v>
      </c>
      <c r="I26" s="22">
        <v>604.26282467532474</v>
      </c>
      <c r="J26" s="22">
        <v>21.149145133143556</v>
      </c>
      <c r="K26" s="22">
        <v>302.21940393151556</v>
      </c>
      <c r="L26" s="22">
        <v>0.90664603699275625</v>
      </c>
      <c r="M26" s="23">
        <v>3725.5810748806161</v>
      </c>
      <c r="N26" s="50">
        <v>46.018454712413217</v>
      </c>
      <c r="O26" s="22">
        <v>981</v>
      </c>
      <c r="P26" s="22">
        <v>63.765000000000001</v>
      </c>
      <c r="Q26" s="22">
        <v>6479.9999999999973</v>
      </c>
      <c r="R26" s="22">
        <v>265.67978745617</v>
      </c>
      <c r="S26" s="22">
        <v>59.999999976479991</v>
      </c>
      <c r="T26" s="22">
        <v>108</v>
      </c>
      <c r="U26" s="22">
        <v>1750.0000000000007</v>
      </c>
      <c r="V26" s="22">
        <v>262.5</v>
      </c>
      <c r="W26" s="22">
        <v>20.100502512562816</v>
      </c>
      <c r="X26" s="22">
        <v>2.0100502512562812</v>
      </c>
      <c r="Y26" s="22">
        <v>297.40045577329278</v>
      </c>
      <c r="Z26" s="22">
        <v>59.480091154658567</v>
      </c>
      <c r="AA26" s="22">
        <v>0</v>
      </c>
      <c r="AB26" s="22">
        <v>0</v>
      </c>
      <c r="AC26" s="22">
        <v>0</v>
      </c>
      <c r="AD26" s="22">
        <v>0</v>
      </c>
      <c r="AE26" s="23">
        <v>41.393799800740908</v>
      </c>
      <c r="AF26" s="50">
        <v>8.9807309938215077E-2</v>
      </c>
      <c r="AG26" s="23">
        <v>7560.9312590172267</v>
      </c>
      <c r="AH26" s="50">
        <v>100</v>
      </c>
      <c r="AI26" s="23">
        <v>2190.5709768481761</v>
      </c>
      <c r="AJ26" s="50">
        <v>150</v>
      </c>
      <c r="AK26" s="23">
        <v>9792.8960356661428</v>
      </c>
      <c r="AL26" s="23">
        <v>250.08980730993821</v>
      </c>
      <c r="AM26" s="57"/>
    </row>
    <row r="27" spans="1:39" x14ac:dyDescent="0.25">
      <c r="A27" s="20">
        <v>23</v>
      </c>
      <c r="B27" s="24" t="s">
        <v>100</v>
      </c>
      <c r="C27" s="22">
        <v>1021.0513046766671</v>
      </c>
      <c r="D27" s="22">
        <v>9.1894617420900051</v>
      </c>
      <c r="E27" s="22">
        <v>59.137241408971661</v>
      </c>
      <c r="F27" s="22">
        <v>3.0303030303030303</v>
      </c>
      <c r="G27" s="22">
        <v>2517.0525413158716</v>
      </c>
      <c r="H27" s="22">
        <v>21.395235305604373</v>
      </c>
      <c r="I27" s="22">
        <v>604.26282467532474</v>
      </c>
      <c r="J27" s="22">
        <v>21.149145133143556</v>
      </c>
      <c r="K27" s="22">
        <v>302.21940393151556</v>
      </c>
      <c r="L27" s="22">
        <v>0.90664603699275625</v>
      </c>
      <c r="M27" s="23">
        <v>3423.5347699227118</v>
      </c>
      <c r="N27" s="50">
        <v>43.451026475740683</v>
      </c>
      <c r="O27" s="22">
        <v>171</v>
      </c>
      <c r="P27" s="22">
        <v>11.115</v>
      </c>
      <c r="Q27" s="22">
        <v>971.99999999999966</v>
      </c>
      <c r="R27" s="22">
        <v>39.851968118425503</v>
      </c>
      <c r="S27" s="22">
        <v>95.999999962367994</v>
      </c>
      <c r="T27" s="22">
        <v>120</v>
      </c>
      <c r="U27" s="22">
        <v>129.50000000000006</v>
      </c>
      <c r="V27" s="22">
        <v>19.425000000000001</v>
      </c>
      <c r="W27" s="22">
        <v>20.100502512562816</v>
      </c>
      <c r="X27" s="22">
        <v>2.0100502512562812</v>
      </c>
      <c r="Y27" s="22">
        <v>14.867659137713598</v>
      </c>
      <c r="Z27" s="22">
        <v>2.9735318275427205</v>
      </c>
      <c r="AA27" s="22">
        <v>0</v>
      </c>
      <c r="AB27" s="22">
        <v>0</v>
      </c>
      <c r="AC27" s="22">
        <v>0</v>
      </c>
      <c r="AD27" s="22">
        <v>0</v>
      </c>
      <c r="AE27" s="23">
        <v>105.36603585643142</v>
      </c>
      <c r="AF27" s="50">
        <v>0.22860042529727478</v>
      </c>
      <c r="AG27" s="23">
        <v>448.77504919915623</v>
      </c>
      <c r="AH27" s="50">
        <v>5.9354467568256695</v>
      </c>
      <c r="AI27" s="23">
        <v>406.93154870833121</v>
      </c>
      <c r="AJ27" s="50">
        <v>27.864758983557106</v>
      </c>
      <c r="AK27" s="23">
        <v>961.07263376391882</v>
      </c>
      <c r="AL27" s="23">
        <v>34.028806165680052</v>
      </c>
      <c r="AM27" s="57"/>
    </row>
    <row r="28" spans="1:39" x14ac:dyDescent="0.25">
      <c r="A28" s="20">
        <v>24</v>
      </c>
      <c r="B28" s="24" t="s">
        <v>101</v>
      </c>
      <c r="C28" s="22">
        <v>623.97579730240761</v>
      </c>
      <c r="D28" s="22">
        <v>5.6157821757216695</v>
      </c>
      <c r="E28" s="22">
        <v>59.137241408971661</v>
      </c>
      <c r="F28" s="22">
        <v>3.0303030303030303</v>
      </c>
      <c r="G28" s="22">
        <v>50.341050826317428</v>
      </c>
      <c r="H28" s="22">
        <v>0.42790470611208753</v>
      </c>
      <c r="I28" s="22">
        <v>20.142094155844156</v>
      </c>
      <c r="J28" s="22">
        <v>0.70497150443811851</v>
      </c>
      <c r="K28" s="22">
        <v>60.443880786303097</v>
      </c>
      <c r="L28" s="22">
        <v>0.18132920739855127</v>
      </c>
      <c r="M28" s="23">
        <v>130.92702576846466</v>
      </c>
      <c r="N28" s="50">
        <v>1.3142054179487574</v>
      </c>
      <c r="O28" s="22">
        <v>107.99999999999999</v>
      </c>
      <c r="P28" s="22">
        <v>7.0200000000000005</v>
      </c>
      <c r="Q28" s="22">
        <v>583.19999999999982</v>
      </c>
      <c r="R28" s="22">
        <v>23.911180871055297</v>
      </c>
      <c r="S28" s="22">
        <v>0</v>
      </c>
      <c r="T28" s="22">
        <v>0</v>
      </c>
      <c r="U28" s="22">
        <v>84.000000000000043</v>
      </c>
      <c r="V28" s="22">
        <v>12.6</v>
      </c>
      <c r="W28" s="22">
        <v>5.025125628140704</v>
      </c>
      <c r="X28" s="22">
        <v>0.50251256281407031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3">
        <v>7443.3578187150479</v>
      </c>
      <c r="AF28" s="50">
        <v>16.148987187071768</v>
      </c>
      <c r="AG28" s="23">
        <v>9073.1175108206717</v>
      </c>
      <c r="AH28" s="50">
        <v>120</v>
      </c>
      <c r="AI28" s="23">
        <v>595.67243403071268</v>
      </c>
      <c r="AJ28" s="50">
        <v>40.788847313756598</v>
      </c>
      <c r="AK28" s="23">
        <v>17112.147763566431</v>
      </c>
      <c r="AL28" s="23">
        <v>176.93783450082839</v>
      </c>
      <c r="AM28" s="57"/>
    </row>
    <row r="29" spans="1:39" x14ac:dyDescent="0.25">
      <c r="A29" s="20">
        <v>25</v>
      </c>
      <c r="B29" s="24" t="s">
        <v>19</v>
      </c>
      <c r="C29" s="22">
        <v>831.96772973654356</v>
      </c>
      <c r="D29" s="22">
        <v>7.4877095676288921</v>
      </c>
      <c r="E29" s="22">
        <v>83.265235903832092</v>
      </c>
      <c r="F29" s="22">
        <v>4.2666666666666666</v>
      </c>
      <c r="G29" s="22">
        <v>302.04630495790457</v>
      </c>
      <c r="H29" s="22">
        <v>2.5674282366725252</v>
      </c>
      <c r="I29" s="22">
        <v>50.355235389610399</v>
      </c>
      <c r="J29" s="22">
        <v>1.7624287610952964</v>
      </c>
      <c r="K29" s="22">
        <v>65.480870851828371</v>
      </c>
      <c r="L29" s="22">
        <v>0.19643997468176386</v>
      </c>
      <c r="M29" s="23">
        <v>417.88241119934332</v>
      </c>
      <c r="N29" s="50">
        <v>4.5262969724495852</v>
      </c>
      <c r="O29" s="22">
        <v>117</v>
      </c>
      <c r="P29" s="22">
        <v>7.6049999999999995</v>
      </c>
      <c r="Q29" s="22">
        <v>629.99999999999977</v>
      </c>
      <c r="R29" s="22">
        <v>25.829979336016525</v>
      </c>
      <c r="S29" s="22">
        <v>0</v>
      </c>
      <c r="T29" s="22">
        <v>0</v>
      </c>
      <c r="U29" s="22">
        <v>91.000000000000043</v>
      </c>
      <c r="V29" s="22">
        <v>13.649999999999999</v>
      </c>
      <c r="W29" s="22">
        <v>5.025125628140704</v>
      </c>
      <c r="X29" s="22">
        <v>0.50251256281407031</v>
      </c>
      <c r="Y29" s="22">
        <v>173.8410827245543</v>
      </c>
      <c r="Z29" s="22">
        <v>34.768216544910864</v>
      </c>
      <c r="AA29" s="22">
        <v>0</v>
      </c>
      <c r="AB29" s="22">
        <v>0</v>
      </c>
      <c r="AC29" s="22">
        <v>0</v>
      </c>
      <c r="AD29" s="22">
        <v>0</v>
      </c>
      <c r="AE29" s="23">
        <v>571.98705179205626</v>
      </c>
      <c r="AF29" s="50">
        <v>1.2409737373280629</v>
      </c>
      <c r="AG29" s="23">
        <v>2500.0535753185459</v>
      </c>
      <c r="AH29" s="50">
        <v>33.065418659070097</v>
      </c>
      <c r="AI29" s="23">
        <v>416.70839810595294</v>
      </c>
      <c r="AJ29" s="50">
        <v>28.534231657641978</v>
      </c>
      <c r="AK29" s="23">
        <v>3488.7490252165553</v>
      </c>
      <c r="AL29" s="23">
        <v>62.840624054040134</v>
      </c>
      <c r="AM29" s="57"/>
    </row>
    <row r="30" spans="1:39" x14ac:dyDescent="0.25">
      <c r="A30" s="20">
        <v>26</v>
      </c>
      <c r="B30" s="24" t="s">
        <v>20</v>
      </c>
      <c r="C30" s="22">
        <v>605.06743980839531</v>
      </c>
      <c r="D30" s="22">
        <v>5.4456069582755582</v>
      </c>
      <c r="E30" s="22">
        <v>77.588060728570824</v>
      </c>
      <c r="F30" s="22">
        <v>3.975757575757576</v>
      </c>
      <c r="G30" s="22">
        <v>906.1389148737137</v>
      </c>
      <c r="H30" s="22">
        <v>7.702284710017576</v>
      </c>
      <c r="I30" s="22">
        <v>201.4209415584416</v>
      </c>
      <c r="J30" s="22">
        <v>7.0497150443811858</v>
      </c>
      <c r="K30" s="22">
        <v>50.369900655252586</v>
      </c>
      <c r="L30" s="22">
        <v>0.15110767283212603</v>
      </c>
      <c r="M30" s="23">
        <v>1157.929757087408</v>
      </c>
      <c r="N30" s="50">
        <v>14.903107427230887</v>
      </c>
      <c r="O30" s="22">
        <v>90</v>
      </c>
      <c r="P30" s="22">
        <v>5.85</v>
      </c>
      <c r="Q30" s="22">
        <v>449.99999999999983</v>
      </c>
      <c r="R30" s="22">
        <v>18.449985240011809</v>
      </c>
      <c r="S30" s="22">
        <v>11.999999995295999</v>
      </c>
      <c r="T30" s="22">
        <v>10.799999999999999</v>
      </c>
      <c r="U30" s="22">
        <v>17.500000000000007</v>
      </c>
      <c r="V30" s="22">
        <v>2.625</v>
      </c>
      <c r="W30" s="22">
        <v>10.050251256281408</v>
      </c>
      <c r="X30" s="22">
        <v>1.0050251256281406</v>
      </c>
      <c r="Y30" s="22">
        <v>5.8874894022262261</v>
      </c>
      <c r="Z30" s="22">
        <v>1.1774978804452454</v>
      </c>
      <c r="AA30" s="22">
        <v>10.745442293332362</v>
      </c>
      <c r="AB30" s="22">
        <v>0.51692307692307693</v>
      </c>
      <c r="AC30" s="22">
        <v>20.632003320092487</v>
      </c>
      <c r="AD30" s="22">
        <v>1.6882352941176471</v>
      </c>
      <c r="AE30" s="23">
        <v>3.7630727091582648</v>
      </c>
      <c r="AF30" s="50">
        <v>8.1643009034740987E-3</v>
      </c>
      <c r="AG30" s="23">
        <v>166.67023835456973</v>
      </c>
      <c r="AH30" s="50">
        <v>2.2043612439380067</v>
      </c>
      <c r="AI30" s="23">
        <v>117.44142264216413</v>
      </c>
      <c r="AJ30" s="50">
        <v>8.041836389921988</v>
      </c>
      <c r="AK30" s="23">
        <v>287.87473370589214</v>
      </c>
      <c r="AL30" s="23">
        <v>10.25436193476347</v>
      </c>
      <c r="AM30" s="57"/>
    </row>
    <row r="31" spans="1:39" x14ac:dyDescent="0.25">
      <c r="A31" s="20">
        <v>27</v>
      </c>
      <c r="B31" s="24" t="s">
        <v>21</v>
      </c>
      <c r="C31" s="22">
        <v>2287.9112567754946</v>
      </c>
      <c r="D31" s="22">
        <v>20.591201310979454</v>
      </c>
      <c r="E31" s="22">
        <v>212.89406907229798</v>
      </c>
      <c r="F31" s="22">
        <v>10.909090909090908</v>
      </c>
      <c r="G31" s="22">
        <v>3523.8735578422202</v>
      </c>
      <c r="H31" s="22">
        <v>29.953329427846125</v>
      </c>
      <c r="I31" s="22">
        <v>704.97329545454556</v>
      </c>
      <c r="J31" s="22">
        <v>24.674002655334149</v>
      </c>
      <c r="K31" s="22">
        <v>352.58930458676815</v>
      </c>
      <c r="L31" s="22">
        <v>1.0577537098248821</v>
      </c>
      <c r="M31" s="23">
        <v>4581.4361578835333</v>
      </c>
      <c r="N31" s="50">
        <v>55.685085793005157</v>
      </c>
      <c r="O31" s="22">
        <v>630</v>
      </c>
      <c r="P31" s="22">
        <v>40.950000000000003</v>
      </c>
      <c r="Q31" s="22">
        <v>3239.9999999999986</v>
      </c>
      <c r="R31" s="22">
        <v>132.839893728085</v>
      </c>
      <c r="S31" s="22">
        <v>11.999999995295999</v>
      </c>
      <c r="T31" s="22">
        <v>10.799999999999999</v>
      </c>
      <c r="U31" s="22">
        <v>175.00000000000009</v>
      </c>
      <c r="V31" s="22">
        <v>26.25</v>
      </c>
      <c r="W31" s="22">
        <v>10.050251256281408</v>
      </c>
      <c r="X31" s="22">
        <v>1.0050251256281406</v>
      </c>
      <c r="Y31" s="22">
        <v>22.415610130266121</v>
      </c>
      <c r="Z31" s="22">
        <v>4.4831220260532252</v>
      </c>
      <c r="AA31" s="22">
        <v>0</v>
      </c>
      <c r="AB31" s="22">
        <v>0</v>
      </c>
      <c r="AC31" s="22">
        <v>0</v>
      </c>
      <c r="AD31" s="22">
        <v>0</v>
      </c>
      <c r="AE31" s="23">
        <v>0</v>
      </c>
      <c r="AF31" s="50">
        <v>0</v>
      </c>
      <c r="AG31" s="23">
        <v>15.432429477274972</v>
      </c>
      <c r="AH31" s="50">
        <v>0.20410752258685244</v>
      </c>
      <c r="AI31" s="23">
        <v>5.0076545695135968</v>
      </c>
      <c r="AJ31" s="50">
        <v>0.34290063794591213</v>
      </c>
      <c r="AK31" s="23">
        <v>20.44008404678857</v>
      </c>
      <c r="AL31" s="23">
        <v>0.54700816053276458</v>
      </c>
      <c r="AM31" s="57"/>
    </row>
    <row r="32" spans="1:39" x14ac:dyDescent="0.25">
      <c r="A32" s="20">
        <v>28</v>
      </c>
      <c r="B32" s="25" t="s">
        <v>23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3">
        <v>0</v>
      </c>
      <c r="N32" s="50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126.99252160787941</v>
      </c>
      <c r="Z32" s="22">
        <v>25.398504321575885</v>
      </c>
      <c r="AA32" s="22">
        <v>0</v>
      </c>
      <c r="AB32" s="22">
        <v>0</v>
      </c>
      <c r="AC32" s="22">
        <v>0</v>
      </c>
      <c r="AD32" s="22">
        <v>0</v>
      </c>
      <c r="AE32" s="23">
        <v>11.985907619505728</v>
      </c>
      <c r="AF32" s="50">
        <v>2.6004428819228566E-2</v>
      </c>
      <c r="AG32" s="23">
        <v>6.4019225661950019</v>
      </c>
      <c r="AH32" s="50">
        <v>8.4671085437524884E-2</v>
      </c>
      <c r="AI32" s="23">
        <v>1.3044775066069643</v>
      </c>
      <c r="AJ32" s="50">
        <v>8.9324485743246571E-2</v>
      </c>
      <c r="AK32" s="23">
        <v>19.692307692307693</v>
      </c>
      <c r="AL32" s="23">
        <v>0.2</v>
      </c>
      <c r="AM32" s="57"/>
    </row>
    <row r="33" spans="1:43" x14ac:dyDescent="0.25">
      <c r="A33" s="20">
        <v>29</v>
      </c>
      <c r="B33" s="24" t="s">
        <v>22</v>
      </c>
      <c r="C33" s="22">
        <v>1386.6128828942392</v>
      </c>
      <c r="D33" s="22">
        <v>12.479515946048153</v>
      </c>
      <c r="E33" s="22">
        <v>212.89406907229798</v>
      </c>
      <c r="F33" s="22">
        <v>10.909090909090908</v>
      </c>
      <c r="G33" s="22">
        <v>1510.2315247895228</v>
      </c>
      <c r="H33" s="22">
        <v>12.837141183362624</v>
      </c>
      <c r="I33" s="22">
        <v>302.13141233766237</v>
      </c>
      <c r="J33" s="22">
        <v>10.574572566571778</v>
      </c>
      <c r="K33" s="22">
        <v>347.55231452124286</v>
      </c>
      <c r="L33" s="22">
        <v>1.0426429425416697</v>
      </c>
      <c r="M33" s="23">
        <v>2159.9152516484282</v>
      </c>
      <c r="N33" s="50">
        <v>24.454356692476068</v>
      </c>
      <c r="O33" s="22">
        <v>621</v>
      </c>
      <c r="P33" s="22">
        <v>40.365000000000002</v>
      </c>
      <c r="Q33" s="22">
        <v>3959.9999999999986</v>
      </c>
      <c r="R33" s="22">
        <v>162.35987011210392</v>
      </c>
      <c r="S33" s="22">
        <v>11.999999995295999</v>
      </c>
      <c r="T33" s="22">
        <v>10.08</v>
      </c>
      <c r="U33" s="22">
        <v>175.00000000000009</v>
      </c>
      <c r="V33" s="22">
        <v>26.25</v>
      </c>
      <c r="W33" s="22">
        <v>10.050251256281408</v>
      </c>
      <c r="X33" s="22">
        <v>1.0050251256281406</v>
      </c>
      <c r="Y33" s="22">
        <v>1.8063673934774666E-2</v>
      </c>
      <c r="Z33" s="22">
        <v>3.6127347869549342E-3</v>
      </c>
      <c r="AA33" s="22">
        <v>0</v>
      </c>
      <c r="AB33" s="22">
        <v>0</v>
      </c>
      <c r="AC33" s="22">
        <v>0</v>
      </c>
      <c r="AD33" s="22">
        <v>0</v>
      </c>
      <c r="AE33" s="23">
        <v>0</v>
      </c>
      <c r="AF33" s="50">
        <v>0</v>
      </c>
      <c r="AG33" s="23">
        <v>0</v>
      </c>
      <c r="AH33" s="50">
        <v>0</v>
      </c>
      <c r="AI33" s="23">
        <v>1.0730688363243421</v>
      </c>
      <c r="AJ33" s="50">
        <v>7.347870813126689E-2</v>
      </c>
      <c r="AK33" s="23">
        <v>1.0730688363243421</v>
      </c>
      <c r="AL33" s="23">
        <v>7.347870813126689E-2</v>
      </c>
      <c r="AM33" s="57"/>
      <c r="AO33" s="63">
        <v>44986</v>
      </c>
    </row>
    <row r="34" spans="1:43" x14ac:dyDescent="0.25">
      <c r="A34" s="20">
        <v>31</v>
      </c>
      <c r="B34" s="24" t="s">
        <v>24</v>
      </c>
      <c r="C34" s="22">
        <v>151.26685995209883</v>
      </c>
      <c r="D34" s="22">
        <v>1.3614017395688895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N34" s="50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7.0538006159481768</v>
      </c>
      <c r="Z34" s="22">
        <v>1.4107601231896356</v>
      </c>
      <c r="AA34" s="22">
        <v>0</v>
      </c>
      <c r="AB34" s="22">
        <v>0</v>
      </c>
      <c r="AC34" s="22">
        <v>0</v>
      </c>
      <c r="AD34" s="22">
        <v>0</v>
      </c>
      <c r="AE34" s="23">
        <v>0</v>
      </c>
      <c r="AF34" s="50">
        <v>0</v>
      </c>
      <c r="AG34" s="23">
        <v>0</v>
      </c>
      <c r="AH34" s="50">
        <v>0</v>
      </c>
      <c r="AI34" s="23">
        <v>1.669218189837866</v>
      </c>
      <c r="AJ34" s="50">
        <v>0.11430021264863741</v>
      </c>
      <c r="AK34" s="23">
        <v>1.669218189837866</v>
      </c>
      <c r="AL34" s="23">
        <v>0.11430021264863741</v>
      </c>
      <c r="AM34" s="57"/>
      <c r="AN34" t="s">
        <v>131</v>
      </c>
      <c r="AO34">
        <v>8377</v>
      </c>
      <c r="AP34" s="9">
        <f>(AO34/$AO$38)*$AP$38</f>
        <v>6838.7967847274549</v>
      </c>
      <c r="AQ34">
        <v>8600</v>
      </c>
    </row>
    <row r="35" spans="1:43" x14ac:dyDescent="0.25">
      <c r="A35" s="20">
        <v>32</v>
      </c>
      <c r="B35" s="24" t="s">
        <v>25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3">
        <v>0</v>
      </c>
      <c r="N35" s="50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15.943434192785155</v>
      </c>
      <c r="Z35" s="22">
        <v>3.1886868385570319</v>
      </c>
      <c r="AA35" s="22">
        <v>0</v>
      </c>
      <c r="AB35" s="22">
        <v>0</v>
      </c>
      <c r="AC35" s="22">
        <v>0</v>
      </c>
      <c r="AD35" s="22">
        <v>0</v>
      </c>
      <c r="AE35" s="23">
        <v>0</v>
      </c>
      <c r="AF35" s="50">
        <v>0</v>
      </c>
      <c r="AG35" s="23">
        <v>12.345943581819981</v>
      </c>
      <c r="AH35" s="50">
        <v>0.16328601806948198</v>
      </c>
      <c r="AI35" s="23">
        <v>4.2922753452973685</v>
      </c>
      <c r="AJ35" s="50">
        <v>0.29391483252506756</v>
      </c>
      <c r="AK35" s="23">
        <v>16.63821892711735</v>
      </c>
      <c r="AL35" s="23">
        <v>0.45720085059454951</v>
      </c>
      <c r="AM35" s="57"/>
      <c r="AN35" t="s">
        <v>132</v>
      </c>
      <c r="AO35">
        <v>2022</v>
      </c>
      <c r="AP35" s="9">
        <f t="shared" ref="AP35:AP37" si="0">(AO35/$AO$38)*$AP$38</f>
        <v>1650.7159005275057</v>
      </c>
      <c r="AQ35">
        <v>1600</v>
      </c>
    </row>
    <row r="36" spans="1:43" x14ac:dyDescent="0.25">
      <c r="A36" s="20">
        <v>33</v>
      </c>
      <c r="B36" s="24" t="s">
        <v>102</v>
      </c>
      <c r="C36" s="22">
        <v>491.61729484432118</v>
      </c>
      <c r="D36" s="22">
        <v>4.4245556535988912</v>
      </c>
      <c r="E36" s="22">
        <v>11.82744828179433</v>
      </c>
      <c r="F36" s="22">
        <v>0.60606060606060608</v>
      </c>
      <c r="G36" s="22">
        <v>755.11576239476142</v>
      </c>
      <c r="H36" s="22">
        <v>6.4185705916813118</v>
      </c>
      <c r="I36" s="22">
        <v>151.06570616883118</v>
      </c>
      <c r="J36" s="22">
        <v>5.2872862832858889</v>
      </c>
      <c r="K36" s="22">
        <v>75.554850982878889</v>
      </c>
      <c r="L36" s="22">
        <v>0.22666150924818906</v>
      </c>
      <c r="M36" s="23">
        <v>981.73631954647146</v>
      </c>
      <c r="N36" s="50">
        <v>11.932518384215388</v>
      </c>
      <c r="O36" s="22">
        <v>135</v>
      </c>
      <c r="P36" s="22">
        <v>5.3849999999999998</v>
      </c>
      <c r="Q36" s="22">
        <v>719.99999999999977</v>
      </c>
      <c r="R36" s="22">
        <v>29.519976384018886</v>
      </c>
      <c r="S36" s="22">
        <v>0</v>
      </c>
      <c r="T36" s="22">
        <v>0</v>
      </c>
      <c r="U36" s="22">
        <v>105.00000000000004</v>
      </c>
      <c r="V36" s="22">
        <v>15.749999999999998</v>
      </c>
      <c r="W36" s="22">
        <v>10.050251256281408</v>
      </c>
      <c r="X36" s="22">
        <v>1.0050251256281406</v>
      </c>
      <c r="Y36" s="22">
        <v>13.326648395449599</v>
      </c>
      <c r="Z36" s="22">
        <v>2.6653296790899201</v>
      </c>
      <c r="AA36" s="22">
        <v>0</v>
      </c>
      <c r="AB36" s="22">
        <v>0</v>
      </c>
      <c r="AC36" s="22">
        <v>0</v>
      </c>
      <c r="AD36" s="22">
        <v>0</v>
      </c>
      <c r="AE36" s="23">
        <v>11.289218127474793</v>
      </c>
      <c r="AF36" s="50">
        <v>2.4492902710422294E-2</v>
      </c>
      <c r="AG36" s="23">
        <v>7.4075661490919869</v>
      </c>
      <c r="AH36" s="50">
        <v>9.7971610841689177E-2</v>
      </c>
      <c r="AI36" s="23">
        <v>0</v>
      </c>
      <c r="AJ36" s="50">
        <v>0</v>
      </c>
      <c r="AK36" s="23">
        <v>18.696784276566781</v>
      </c>
      <c r="AL36" s="23">
        <v>0.12246451355211146</v>
      </c>
      <c r="AM36" s="57"/>
      <c r="AN36" t="s">
        <v>133</v>
      </c>
      <c r="AO36">
        <v>3956</v>
      </c>
      <c r="AP36" s="9">
        <f t="shared" si="0"/>
        <v>3229.5905551369001</v>
      </c>
      <c r="AQ36">
        <v>2500</v>
      </c>
    </row>
    <row r="37" spans="1:43" x14ac:dyDescent="0.25">
      <c r="A37" s="20">
        <v>34</v>
      </c>
      <c r="B37" s="24" t="s">
        <v>26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3">
        <v>0</v>
      </c>
      <c r="N37" s="50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0.33437013453731829</v>
      </c>
      <c r="Z37" s="22">
        <v>6.6874026907463663E-2</v>
      </c>
      <c r="AA37" s="22">
        <v>0</v>
      </c>
      <c r="AB37" s="22">
        <v>0</v>
      </c>
      <c r="AC37" s="22">
        <v>0</v>
      </c>
      <c r="AD37" s="22">
        <v>0</v>
      </c>
      <c r="AE37" s="23">
        <v>0</v>
      </c>
      <c r="AF37" s="50">
        <v>0</v>
      </c>
      <c r="AG37" s="23">
        <v>0</v>
      </c>
      <c r="AH37" s="50">
        <v>0</v>
      </c>
      <c r="AI37" s="23">
        <v>5.723033793729825</v>
      </c>
      <c r="AJ37" s="50">
        <v>0.39188644336675671</v>
      </c>
      <c r="AK37" s="23">
        <v>5.723033793729825</v>
      </c>
      <c r="AL37" s="23">
        <v>0.39188644336675671</v>
      </c>
      <c r="AM37" s="57"/>
      <c r="AN37" t="s">
        <v>134</v>
      </c>
      <c r="AO37">
        <v>1569</v>
      </c>
      <c r="AP37" s="9">
        <f t="shared" si="0"/>
        <v>1280.8967596081386</v>
      </c>
      <c r="AQ37">
        <f>AP38-SUM(AQ34:AQ36)</f>
        <v>300</v>
      </c>
    </row>
    <row r="38" spans="1:43" x14ac:dyDescent="0.25">
      <c r="A38" s="20">
        <v>35</v>
      </c>
      <c r="B38" s="26" t="s">
        <v>103</v>
      </c>
      <c r="C38" s="22">
        <v>7563.342997604941</v>
      </c>
      <c r="D38" s="22">
        <v>68.070086978444479</v>
      </c>
      <c r="E38" s="22">
        <v>709.64689690765999</v>
      </c>
      <c r="F38" s="22">
        <v>36.363636363636367</v>
      </c>
      <c r="G38" s="22">
        <v>23156.883380106017</v>
      </c>
      <c r="H38" s="22">
        <v>196.83616481156028</v>
      </c>
      <c r="I38" s="22">
        <v>5216.8023863636363</v>
      </c>
      <c r="J38" s="22">
        <v>203.45477618084098</v>
      </c>
      <c r="K38" s="22">
        <v>1304.580426971042</v>
      </c>
      <c r="L38" s="22">
        <v>3.9136887263520643</v>
      </c>
      <c r="M38" s="23">
        <v>29678.266193440697</v>
      </c>
      <c r="N38" s="50">
        <v>404.20462971875332</v>
      </c>
      <c r="O38" s="22">
        <v>1499.9999999999998</v>
      </c>
      <c r="P38" s="22">
        <v>97.5</v>
      </c>
      <c r="Q38" s="22">
        <v>10367.999999999996</v>
      </c>
      <c r="R38" s="22">
        <v>425.08765992987196</v>
      </c>
      <c r="S38" s="22">
        <v>23.999999990591999</v>
      </c>
      <c r="T38" s="22">
        <v>21.599999999999998</v>
      </c>
      <c r="U38" s="22">
        <v>437.50000000000017</v>
      </c>
      <c r="V38" s="22">
        <v>65.625</v>
      </c>
      <c r="W38" s="22">
        <v>80.402010050251263</v>
      </c>
      <c r="X38" s="22">
        <v>8.0402010050251249</v>
      </c>
      <c r="Y38" s="22">
        <v>770.39463184299859</v>
      </c>
      <c r="Z38" s="22">
        <v>154.07892636859975</v>
      </c>
      <c r="AA38" s="22">
        <v>16118.163439998541</v>
      </c>
      <c r="AB38" s="22">
        <v>775.38461538461536</v>
      </c>
      <c r="AC38" s="22">
        <v>1031.6001660046245</v>
      </c>
      <c r="AD38" s="22">
        <v>83.89705882352942</v>
      </c>
      <c r="AE38" s="23">
        <v>11.985907619505728</v>
      </c>
      <c r="AF38" s="50">
        <v>2.6004428819228566E-2</v>
      </c>
      <c r="AG38" s="23">
        <v>6.4019225661950019</v>
      </c>
      <c r="AH38" s="50">
        <v>8.4671085437524884E-2</v>
      </c>
      <c r="AI38" s="23">
        <v>1.3044775066069643</v>
      </c>
      <c r="AJ38" s="50">
        <v>8.9324485743246571E-2</v>
      </c>
      <c r="AK38" s="23">
        <v>19.692307692307693</v>
      </c>
      <c r="AL38" s="23">
        <v>0.2</v>
      </c>
      <c r="AM38" s="57"/>
      <c r="AO38">
        <f>SUM(AO34:AO37)</f>
        <v>15924</v>
      </c>
      <c r="AP38">
        <v>13000</v>
      </c>
      <c r="AQ38">
        <f>SUM(AQ34:AQ37)</f>
        <v>13000</v>
      </c>
    </row>
    <row r="39" spans="1:43" x14ac:dyDescent="0.25">
      <c r="A39" s="20">
        <v>36</v>
      </c>
      <c r="B39" s="21" t="s">
        <v>38</v>
      </c>
      <c r="C39" s="22">
        <v>5042.2286650699607</v>
      </c>
      <c r="D39" s="22">
        <v>45.380057985629648</v>
      </c>
      <c r="E39" s="22">
        <v>354.82344845383</v>
      </c>
      <c r="F39" s="22">
        <v>24.242424242424242</v>
      </c>
      <c r="G39" s="22">
        <v>11981.170096663549</v>
      </c>
      <c r="H39" s="22">
        <v>101.84132005467683</v>
      </c>
      <c r="I39" s="22">
        <v>3595.3638068181822</v>
      </c>
      <c r="J39" s="22">
        <v>136.62347756010737</v>
      </c>
      <c r="K39" s="22">
        <v>1198.8036355950117</v>
      </c>
      <c r="L39" s="22">
        <v>3.5963626134045992</v>
      </c>
      <c r="M39" s="23">
        <v>16775.337539076743</v>
      </c>
      <c r="N39" s="50">
        <v>242.06116022818881</v>
      </c>
      <c r="O39" s="22">
        <v>1800.0000000000002</v>
      </c>
      <c r="P39" s="22">
        <v>117</v>
      </c>
      <c r="Q39" s="22">
        <v>10799.999999999996</v>
      </c>
      <c r="R39" s="22">
        <v>442.79964576028334</v>
      </c>
      <c r="S39" s="22">
        <v>23.999999990591999</v>
      </c>
      <c r="T39" s="22">
        <v>21.599999999999998</v>
      </c>
      <c r="U39" s="22">
        <v>262.50000000000011</v>
      </c>
      <c r="V39" s="22">
        <v>39.375</v>
      </c>
      <c r="W39" s="22">
        <v>60.301507537688444</v>
      </c>
      <c r="X39" s="22">
        <v>6.0301507537688446</v>
      </c>
      <c r="Y39" s="22">
        <v>405.68376410888027</v>
      </c>
      <c r="Z39" s="22">
        <v>81.136752821776071</v>
      </c>
      <c r="AA39" s="22">
        <v>42981.769173329449</v>
      </c>
      <c r="AB39" s="22">
        <v>2067.6923076923081</v>
      </c>
      <c r="AC39" s="22">
        <v>4126.400664018498</v>
      </c>
      <c r="AD39" s="22">
        <v>335.58823529411768</v>
      </c>
      <c r="AE39" s="23">
        <v>27741.372011914726</v>
      </c>
      <c r="AF39" s="50">
        <v>60.187226260411052</v>
      </c>
      <c r="AG39" s="23">
        <v>9212.9947391124897</v>
      </c>
      <c r="AH39" s="50">
        <v>121.85</v>
      </c>
      <c r="AI39" s="23">
        <v>4381.1419536963522</v>
      </c>
      <c r="AJ39" s="50">
        <v>300</v>
      </c>
      <c r="AK39" s="23">
        <v>41335.508704723565</v>
      </c>
      <c r="AL39" s="23">
        <v>482.03722626041105</v>
      </c>
      <c r="AM39" s="57"/>
    </row>
    <row r="40" spans="1:43" x14ac:dyDescent="0.25">
      <c r="A40" s="20">
        <v>37</v>
      </c>
      <c r="B40" s="21" t="s">
        <v>37</v>
      </c>
      <c r="C40" s="22">
        <v>15126.685995209882</v>
      </c>
      <c r="D40" s="22">
        <v>136.14017395688896</v>
      </c>
      <c r="E40" s="22">
        <v>946.19586254354658</v>
      </c>
      <c r="F40" s="22">
        <v>54.545454545454547</v>
      </c>
      <c r="G40" s="22">
        <v>28452.761927034611</v>
      </c>
      <c r="H40" s="22">
        <v>241.85173989455186</v>
      </c>
      <c r="I40" s="22">
        <v>7115.1947605519472</v>
      </c>
      <c r="J40" s="22">
        <v>270.37671399500243</v>
      </c>
      <c r="K40" s="22">
        <v>2372.4223208623971</v>
      </c>
      <c r="L40" s="22">
        <v>7.1171713903931364</v>
      </c>
      <c r="M40" s="23">
        <v>37940.379008448952</v>
      </c>
      <c r="N40" s="50">
        <v>519.3456252799474</v>
      </c>
      <c r="O40" s="22">
        <v>3450.0000000000005</v>
      </c>
      <c r="P40" s="22">
        <v>224.25</v>
      </c>
      <c r="Q40" s="22">
        <v>14399.999999999995</v>
      </c>
      <c r="R40" s="22">
        <v>629.99949600040316</v>
      </c>
      <c r="S40" s="22">
        <v>35.999999985887996</v>
      </c>
      <c r="T40" s="22">
        <v>32.4</v>
      </c>
      <c r="U40" s="22">
        <v>700.00000000000034</v>
      </c>
      <c r="V40" s="22">
        <v>90.125</v>
      </c>
      <c r="W40" s="22">
        <v>90.452261306532662</v>
      </c>
      <c r="X40" s="22">
        <v>9.0452261306532655</v>
      </c>
      <c r="Y40" s="22">
        <v>908.60054416270259</v>
      </c>
      <c r="Z40" s="22">
        <v>181.72010883254057</v>
      </c>
      <c r="AA40" s="22">
        <v>69845.374906660349</v>
      </c>
      <c r="AB40" s="22">
        <v>3300.3815384615386</v>
      </c>
      <c r="AC40" s="22">
        <v>7221.201162032371</v>
      </c>
      <c r="AD40" s="22">
        <v>547.85294117647061</v>
      </c>
      <c r="AE40" s="23">
        <v>94987.481324572916</v>
      </c>
      <c r="AF40" s="50">
        <v>206.08328340549318</v>
      </c>
      <c r="AG40" s="23">
        <v>70418.175704805704</v>
      </c>
      <c r="AH40" s="50">
        <v>931.3426255638077</v>
      </c>
      <c r="AI40" s="23">
        <v>3650.9516280802936</v>
      </c>
      <c r="AJ40" s="50">
        <v>250</v>
      </c>
      <c r="AK40" s="23">
        <v>169056.60865745894</v>
      </c>
      <c r="AL40" s="23">
        <v>1387.425908969301</v>
      </c>
      <c r="AM40" s="57"/>
    </row>
    <row r="41" spans="1:43" x14ac:dyDescent="0.25">
      <c r="A41" s="20">
        <v>38</v>
      </c>
      <c r="B41" s="21" t="s">
        <v>39</v>
      </c>
      <c r="C41" s="22">
        <v>5042.2286650699607</v>
      </c>
      <c r="D41" s="22">
        <v>45.380057985629648</v>
      </c>
      <c r="E41" s="22">
        <v>354.82344845383</v>
      </c>
      <c r="F41" s="22">
        <v>30.303030303030305</v>
      </c>
      <c r="G41" s="22">
        <v>12625.535547240412</v>
      </c>
      <c r="H41" s="22">
        <v>107.31850029291154</v>
      </c>
      <c r="I41" s="22">
        <v>3927.7083603896103</v>
      </c>
      <c r="J41" s="22">
        <v>140.8130225007682</v>
      </c>
      <c r="K41" s="22">
        <v>1052.7309236947792</v>
      </c>
      <c r="L41" s="22">
        <v>3.1581503621914342</v>
      </c>
      <c r="M41" s="23">
        <v>17605.974831324802</v>
      </c>
      <c r="N41" s="50">
        <v>251.28967315587116</v>
      </c>
      <c r="O41" s="22">
        <v>2100</v>
      </c>
      <c r="P41" s="22">
        <v>136.5</v>
      </c>
      <c r="Q41" s="22">
        <v>10079.999999999996</v>
      </c>
      <c r="R41" s="22">
        <v>414.089668728265</v>
      </c>
      <c r="S41" s="22">
        <v>23.999999990591999</v>
      </c>
      <c r="T41" s="22">
        <v>21.599999999999998</v>
      </c>
      <c r="U41" s="22">
        <v>262.50000000000011</v>
      </c>
      <c r="V41" s="22">
        <v>39.375</v>
      </c>
      <c r="W41" s="22">
        <v>60.301507537688444</v>
      </c>
      <c r="X41" s="22">
        <v>6.0301507537688446</v>
      </c>
      <c r="Y41" s="22">
        <v>221.73480032842551</v>
      </c>
      <c r="Z41" s="22">
        <v>44.34696006568511</v>
      </c>
      <c r="AA41" s="22">
        <v>42981.769173329449</v>
      </c>
      <c r="AB41" s="22">
        <v>2067.6923076923081</v>
      </c>
      <c r="AC41" s="22">
        <v>5158.000830023122</v>
      </c>
      <c r="AD41" s="22">
        <v>401.47058823529409</v>
      </c>
      <c r="AE41" s="23">
        <v>9682.3860806642151</v>
      </c>
      <c r="AF41" s="50">
        <v>21.006746224638853</v>
      </c>
      <c r="AG41" s="23">
        <v>9073.1175108206717</v>
      </c>
      <c r="AH41" s="50">
        <v>120</v>
      </c>
      <c r="AI41" s="23">
        <v>4381.1419536963522</v>
      </c>
      <c r="AJ41" s="50">
        <v>300</v>
      </c>
      <c r="AK41" s="23">
        <v>23136.645545181236</v>
      </c>
      <c r="AL41" s="23">
        <v>441.00674622463885</v>
      </c>
      <c r="AM41" s="57"/>
    </row>
    <row r="42" spans="1:43" x14ac:dyDescent="0.25">
      <c r="A42" s="20">
        <v>39</v>
      </c>
      <c r="B42" s="21" t="s">
        <v>40</v>
      </c>
      <c r="C42" s="22">
        <v>5294.3400983234596</v>
      </c>
      <c r="D42" s="22">
        <v>47.649060884911137</v>
      </c>
      <c r="E42" s="22">
        <v>354.82344845383</v>
      </c>
      <c r="F42" s="22">
        <v>30.303030303030305</v>
      </c>
      <c r="G42" s="22">
        <v>11236.122544434051</v>
      </c>
      <c r="H42" s="22">
        <v>106.22105057605937</v>
      </c>
      <c r="I42" s="22">
        <v>3021.3141233766232</v>
      </c>
      <c r="J42" s="22">
        <v>114.80964500849358</v>
      </c>
      <c r="K42" s="22">
        <v>936.88015218769817</v>
      </c>
      <c r="L42" s="22">
        <v>2.8106027146775441</v>
      </c>
      <c r="M42" s="23">
        <v>15194.316819998372</v>
      </c>
      <c r="N42" s="50">
        <v>223.84129829923049</v>
      </c>
      <c r="O42" s="22">
        <v>2400</v>
      </c>
      <c r="P42" s="22">
        <v>156</v>
      </c>
      <c r="Q42" s="22">
        <v>9719.9999999999982</v>
      </c>
      <c r="R42" s="22">
        <v>413.99966880026494</v>
      </c>
      <c r="S42" s="22">
        <v>23.999999990591999</v>
      </c>
      <c r="T42" s="22">
        <v>21.599999999999998</v>
      </c>
      <c r="U42" s="22">
        <v>262.50000000000011</v>
      </c>
      <c r="V42" s="22">
        <v>39.375</v>
      </c>
      <c r="W42" s="22">
        <v>60.301507537688444</v>
      </c>
      <c r="X42" s="22">
        <v>6.0301507537688446</v>
      </c>
      <c r="Y42" s="22">
        <v>323.37819678126385</v>
      </c>
      <c r="Z42" s="22">
        <v>64.675639356252788</v>
      </c>
      <c r="AA42" s="22">
        <v>42981.769173329449</v>
      </c>
      <c r="AB42" s="22">
        <v>2067.6923076923081</v>
      </c>
      <c r="AC42" s="22">
        <v>5158.000830023122</v>
      </c>
      <c r="AD42" s="22">
        <v>401.47058823529409</v>
      </c>
      <c r="AE42" s="23">
        <v>14100.233441216018</v>
      </c>
      <c r="AF42" s="50">
        <v>30.591635485317447</v>
      </c>
      <c r="AG42" s="23">
        <v>20692.418740309378</v>
      </c>
      <c r="AH42" s="50">
        <v>273.67553058535526</v>
      </c>
      <c r="AI42" s="23">
        <v>13143.425861089057</v>
      </c>
      <c r="AJ42" s="50">
        <v>900</v>
      </c>
      <c r="AK42" s="23">
        <v>47936.078042614448</v>
      </c>
      <c r="AL42" s="23">
        <v>1204.2671660706728</v>
      </c>
      <c r="AM42" s="57"/>
    </row>
    <row r="43" spans="1:43" x14ac:dyDescent="0.25">
      <c r="A43" s="20">
        <v>40</v>
      </c>
      <c r="B43" s="27" t="s">
        <v>41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3">
        <v>0</v>
      </c>
      <c r="N43" s="50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0.25750343694253247</v>
      </c>
      <c r="Z43" s="22">
        <v>5.1500687388506501E-2</v>
      </c>
      <c r="AA43" s="22">
        <v>0</v>
      </c>
      <c r="AB43" s="22">
        <v>0</v>
      </c>
      <c r="AC43" s="22">
        <v>0</v>
      </c>
      <c r="AD43" s="22">
        <v>0</v>
      </c>
      <c r="AE43" s="23">
        <v>11.985907619505728</v>
      </c>
      <c r="AF43" s="50">
        <v>2.6004428819228566E-2</v>
      </c>
      <c r="AG43" s="23">
        <v>6.4019225661950019</v>
      </c>
      <c r="AH43" s="50">
        <v>8.4671085437524884E-2</v>
      </c>
      <c r="AI43" s="23">
        <v>146.03806512321174</v>
      </c>
      <c r="AJ43" s="50">
        <v>10</v>
      </c>
      <c r="AK43" s="23">
        <v>164.42589530891246</v>
      </c>
      <c r="AL43" s="23">
        <v>10.110675514256753</v>
      </c>
      <c r="AM43" s="57"/>
    </row>
    <row r="44" spans="1:43" x14ac:dyDescent="0.25">
      <c r="A44" s="20">
        <v>41</v>
      </c>
      <c r="B44" s="28" t="s">
        <v>42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3">
        <v>0</v>
      </c>
      <c r="N44" s="50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3">
        <v>141453.90313725919</v>
      </c>
      <c r="AF44" s="50">
        <v>306.89607096159136</v>
      </c>
      <c r="AG44" s="23">
        <v>0</v>
      </c>
      <c r="AH44" s="50">
        <v>0</v>
      </c>
      <c r="AI44" s="23">
        <v>0</v>
      </c>
      <c r="AJ44" s="50">
        <v>0</v>
      </c>
      <c r="AK44" s="23">
        <v>141453.90313725919</v>
      </c>
      <c r="AL44" s="23">
        <v>306.89607096159136</v>
      </c>
      <c r="AM44" s="57"/>
    </row>
    <row r="45" spans="1:43" x14ac:dyDescent="0.25">
      <c r="A45" s="20">
        <v>42</v>
      </c>
      <c r="B45" s="28" t="s">
        <v>31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3">
        <v>0</v>
      </c>
      <c r="N45" s="50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3">
        <v>3.7630727091582648</v>
      </c>
      <c r="AF45" s="50">
        <v>8.1643009034740987E-3</v>
      </c>
      <c r="AG45" s="23">
        <v>0</v>
      </c>
      <c r="AH45" s="50">
        <v>0</v>
      </c>
      <c r="AI45" s="23">
        <v>0</v>
      </c>
      <c r="AJ45" s="50">
        <v>0</v>
      </c>
      <c r="AK45" s="23">
        <v>3.7630727091582648</v>
      </c>
      <c r="AL45" s="23">
        <v>8.1643009034740987E-3</v>
      </c>
      <c r="AM45" s="57"/>
    </row>
    <row r="46" spans="1:43" x14ac:dyDescent="0.25">
      <c r="A46" s="20">
        <v>43</v>
      </c>
      <c r="B46" s="28" t="s">
        <v>104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3">
        <v>0</v>
      </c>
      <c r="N46" s="50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3"/>
      <c r="AF46" s="50"/>
      <c r="AG46" s="23"/>
      <c r="AH46" s="50"/>
      <c r="AI46" s="23"/>
      <c r="AJ46" s="50"/>
      <c r="AK46" s="23">
        <v>0</v>
      </c>
      <c r="AL46" s="23">
        <v>0</v>
      </c>
      <c r="AM46" s="57"/>
    </row>
    <row r="47" spans="1:43" x14ac:dyDescent="0.25">
      <c r="A47" s="20">
        <v>44</v>
      </c>
      <c r="B47" s="28" t="s">
        <v>105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3">
        <v>0</v>
      </c>
      <c r="N47" s="50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3"/>
      <c r="AF47" s="50"/>
      <c r="AG47" s="23"/>
      <c r="AH47" s="50"/>
      <c r="AI47" s="23"/>
      <c r="AJ47" s="50"/>
      <c r="AK47" s="23">
        <v>0</v>
      </c>
      <c r="AL47" s="23">
        <v>0</v>
      </c>
      <c r="AM47" s="57"/>
    </row>
    <row r="48" spans="1:43" x14ac:dyDescent="0.25">
      <c r="A48" s="20">
        <v>45</v>
      </c>
      <c r="B48" s="28" t="s">
        <v>106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3">
        <v>0</v>
      </c>
      <c r="N48" s="50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3"/>
      <c r="AF48" s="50"/>
      <c r="AG48" s="23"/>
      <c r="AH48" s="50"/>
      <c r="AI48" s="23"/>
      <c r="AJ48" s="50"/>
      <c r="AK48" s="23">
        <v>0</v>
      </c>
      <c r="AL48" s="23">
        <v>0</v>
      </c>
      <c r="AM48" s="57"/>
    </row>
    <row r="49" spans="1:39" x14ac:dyDescent="0.25">
      <c r="A49" s="20">
        <v>46</v>
      </c>
      <c r="B49" s="21" t="s">
        <v>107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3">
        <v>0</v>
      </c>
      <c r="N49" s="50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3">
        <v>0</v>
      </c>
      <c r="AF49" s="50"/>
      <c r="AG49" s="23"/>
      <c r="AH49" s="50"/>
      <c r="AI49" s="23"/>
      <c r="AJ49" s="50"/>
      <c r="AK49" s="23">
        <v>0</v>
      </c>
      <c r="AL49" s="23">
        <v>0</v>
      </c>
      <c r="AM49" s="57"/>
    </row>
    <row r="50" spans="1:39" x14ac:dyDescent="0.25">
      <c r="A50" s="20">
        <v>47</v>
      </c>
      <c r="B50" s="21" t="s">
        <v>33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3">
        <v>0</v>
      </c>
      <c r="N50" s="50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3"/>
      <c r="AF50" s="50"/>
      <c r="AG50" s="23"/>
      <c r="AH50" s="50"/>
      <c r="AI50" s="23"/>
      <c r="AJ50" s="50"/>
      <c r="AK50" s="23">
        <v>0</v>
      </c>
      <c r="AL50" s="23">
        <v>0</v>
      </c>
      <c r="AM50" s="57"/>
    </row>
    <row r="51" spans="1:39" s="55" customFormat="1" x14ac:dyDescent="0.25">
      <c r="A51" s="143" t="s">
        <v>80</v>
      </c>
      <c r="B51" s="143"/>
      <c r="C51" s="56">
        <f>SUM(C5:C50)</f>
        <v>150000</v>
      </c>
      <c r="D51" s="56">
        <f t="shared" ref="D51:AL51" si="1">SUM(D5:D50)</f>
        <v>1350.0000000000005</v>
      </c>
      <c r="E51" s="56">
        <f t="shared" si="1"/>
        <v>11000.000000000002</v>
      </c>
      <c r="F51" s="56">
        <f t="shared" si="1"/>
        <v>600</v>
      </c>
      <c r="G51" s="56">
        <f t="shared" si="1"/>
        <v>258309.99999999997</v>
      </c>
      <c r="H51" s="56">
        <f t="shared" si="1"/>
        <v>2191.2999999999997</v>
      </c>
      <c r="I51" s="56">
        <f t="shared" si="1"/>
        <v>49630.119999999995</v>
      </c>
      <c r="J51" s="56">
        <f t="shared" si="1"/>
        <v>1737.0799999999997</v>
      </c>
      <c r="K51" s="56">
        <f t="shared" si="1"/>
        <v>23830.000000000007</v>
      </c>
      <c r="L51" s="56">
        <f t="shared" si="1"/>
        <v>71.61999999999999</v>
      </c>
      <c r="M51" s="56">
        <f t="shared" si="1"/>
        <v>331770.12</v>
      </c>
      <c r="N51" s="56">
        <f t="shared" si="1"/>
        <v>4000</v>
      </c>
      <c r="O51" s="56">
        <f t="shared" si="1"/>
        <v>45819</v>
      </c>
      <c r="P51" s="56">
        <f t="shared" si="1"/>
        <v>2999.8449999999993</v>
      </c>
      <c r="Q51" s="56">
        <f t="shared" si="1"/>
        <v>216493.19999999998</v>
      </c>
      <c r="R51" s="56">
        <f t="shared" si="1"/>
        <v>8999.5800531359564</v>
      </c>
      <c r="S51" s="56">
        <f t="shared" si="1"/>
        <v>1180.7999995371263</v>
      </c>
      <c r="T51" s="56">
        <f t="shared" si="1"/>
        <v>1199.9999999999995</v>
      </c>
      <c r="U51" s="56">
        <f t="shared" si="1"/>
        <v>23338.000000000007</v>
      </c>
      <c r="V51" s="56">
        <f t="shared" si="1"/>
        <v>3500.0250000000005</v>
      </c>
      <c r="W51" s="56">
        <f t="shared" si="1"/>
        <v>2000</v>
      </c>
      <c r="X51" s="56">
        <f t="shared" si="1"/>
        <v>200.00000000000011</v>
      </c>
      <c r="Y51" s="56">
        <f t="shared" si="1"/>
        <v>10000</v>
      </c>
      <c r="Z51" s="56">
        <f t="shared" si="1"/>
        <v>2000</v>
      </c>
      <c r="AA51" s="56">
        <f t="shared" si="1"/>
        <v>590000</v>
      </c>
      <c r="AB51" s="56">
        <f t="shared" si="1"/>
        <v>28000</v>
      </c>
      <c r="AC51" s="56">
        <f t="shared" si="1"/>
        <v>87000.000000000015</v>
      </c>
      <c r="AD51" s="56">
        <f t="shared" si="1"/>
        <v>7000</v>
      </c>
      <c r="AE51" s="56">
        <f t="shared" si="1"/>
        <v>779084.05448338529</v>
      </c>
      <c r="AF51" s="56">
        <f t="shared" si="1"/>
        <v>1690.283662555627</v>
      </c>
      <c r="AG51" s="56">
        <f t="shared" si="1"/>
        <v>416125.32438393711</v>
      </c>
      <c r="AH51" s="56">
        <f t="shared" si="1"/>
        <v>5503.6252827674216</v>
      </c>
      <c r="AI51" s="56">
        <f t="shared" si="1"/>
        <v>84791.226274511355</v>
      </c>
      <c r="AJ51" s="56">
        <f t="shared" si="1"/>
        <v>5806.5837973796379</v>
      </c>
      <c r="AK51" s="56">
        <f t="shared" si="1"/>
        <v>1279999.605141833</v>
      </c>
      <c r="AL51" s="56">
        <f t="shared" si="1"/>
        <v>13000.492742702689</v>
      </c>
    </row>
    <row r="52" spans="1:39" hidden="1" x14ac:dyDescent="0.25">
      <c r="G52" s="30"/>
      <c r="H52" s="31"/>
      <c r="N52" s="32"/>
      <c r="R52" s="31"/>
      <c r="W52" s="30"/>
      <c r="X52" s="30"/>
      <c r="Y52" s="30"/>
      <c r="Z52" s="30"/>
      <c r="AE52" s="30">
        <f>AE54-AE51</f>
        <v>-5.9215513058006763E-2</v>
      </c>
      <c r="AF52" s="30">
        <f t="shared" ref="AF52:AL52" si="2">AF54-AF51</f>
        <v>4.2106942296413763E-3</v>
      </c>
      <c r="AG52" s="30">
        <f t="shared" si="2"/>
        <v>-0.35758126201108098</v>
      </c>
      <c r="AH52" s="30">
        <f t="shared" si="2"/>
        <v>-4.7293283041653922E-3</v>
      </c>
      <c r="AI52" s="30">
        <f t="shared" si="2"/>
        <v>-0.18834505869017448</v>
      </c>
      <c r="AJ52" s="30">
        <f t="shared" si="2"/>
        <v>-0.49222406861099444</v>
      </c>
      <c r="AK52" s="30">
        <f t="shared" si="2"/>
        <v>0.39485816704109311</v>
      </c>
      <c r="AL52" s="30">
        <f t="shared" si="2"/>
        <v>-0.49274270268870168</v>
      </c>
    </row>
    <row r="53" spans="1:39" hidden="1" x14ac:dyDescent="0.25"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58"/>
      <c r="AG53" s="33"/>
      <c r="AH53" s="58"/>
      <c r="AI53" s="33"/>
      <c r="AJ53" s="58"/>
      <c r="AK53" s="33"/>
      <c r="AL53" s="33"/>
    </row>
    <row r="54" spans="1:39" hidden="1" x14ac:dyDescent="0.25">
      <c r="R54" s="31"/>
      <c r="AE54" s="59">
        <v>779083.99526787223</v>
      </c>
      <c r="AF54" s="59">
        <v>1690.2878732498566</v>
      </c>
      <c r="AG54" s="59">
        <v>416124.9668026751</v>
      </c>
      <c r="AH54" s="59">
        <v>5503.6205534391174</v>
      </c>
      <c r="AI54" s="59">
        <v>84791.037929452665</v>
      </c>
      <c r="AJ54" s="59">
        <v>5806.0915733110269</v>
      </c>
      <c r="AK54" s="59">
        <v>1280000</v>
      </c>
      <c r="AL54" s="59">
        <v>13000</v>
      </c>
      <c r="AM54" s="9"/>
    </row>
    <row r="55" spans="1:39" hidden="1" x14ac:dyDescent="0.25">
      <c r="AE55" s="59">
        <f>AE54/AF54</f>
        <v>460.91793451132975</v>
      </c>
      <c r="AG55" s="16">
        <f>AG54/AH54</f>
        <v>75.609312590172266</v>
      </c>
      <c r="AI55" s="16">
        <f>AI54/AJ54</f>
        <v>14.603806512321174</v>
      </c>
    </row>
    <row r="56" spans="1:39" hidden="1" x14ac:dyDescent="0.25"/>
    <row r="57" spans="1:39" hidden="1" x14ac:dyDescent="0.25"/>
    <row r="58" spans="1:39" hidden="1" x14ac:dyDescent="0.25"/>
    <row r="59" spans="1:39" hidden="1" x14ac:dyDescent="0.25"/>
    <row r="60" spans="1:39" hidden="1" x14ac:dyDescent="0.25"/>
  </sheetData>
  <mergeCells count="31">
    <mergeCell ref="C2:F2"/>
    <mergeCell ref="G2:N2"/>
    <mergeCell ref="O2:V2"/>
    <mergeCell ref="D1:E1"/>
    <mergeCell ref="T1:V1"/>
    <mergeCell ref="AE3:AF3"/>
    <mergeCell ref="AG3:AH3"/>
    <mergeCell ref="AI3:AJ3"/>
    <mergeCell ref="AK3:AL3"/>
    <mergeCell ref="L1:M1"/>
    <mergeCell ref="K3:L3"/>
    <mergeCell ref="M3:N3"/>
    <mergeCell ref="O3:P3"/>
    <mergeCell ref="W2:AD2"/>
    <mergeCell ref="AC3:AD3"/>
    <mergeCell ref="AB1:AC1"/>
    <mergeCell ref="AJ1:AK1"/>
    <mergeCell ref="Y3:Z3"/>
    <mergeCell ref="AA3:AB3"/>
    <mergeCell ref="AE2:AL2"/>
    <mergeCell ref="A51:B51"/>
    <mergeCell ref="Q3:R3"/>
    <mergeCell ref="S3:T3"/>
    <mergeCell ref="U3:V3"/>
    <mergeCell ref="W3:X3"/>
    <mergeCell ref="A3:A4"/>
    <mergeCell ref="B3:B4"/>
    <mergeCell ref="C3:D3"/>
    <mergeCell ref="E3:F3"/>
    <mergeCell ref="G3:H3"/>
    <mergeCell ref="I3:J3"/>
  </mergeCells>
  <conditionalFormatting sqref="AM5:AM50">
    <cfRule type="duplicateValues" dxfId="2" priority="3"/>
  </conditionalFormatting>
  <conditionalFormatting sqref="AM5:AM50">
    <cfRule type="containsText" dxfId="1" priority="1" operator="containsText" text="Check">
      <formula>NOT(ISERROR(SEARCH("Check",AM5)))</formula>
    </cfRule>
    <cfRule type="duplicateValues" dxfId="0" priority="2"/>
  </conditionalFormatting>
  <printOptions horizontalCentered="1"/>
  <pageMargins left="0.23622047244094491" right="0.15748031496062992" top="0.9055118110236221" bottom="0.23622047244094491" header="1.2598425196850394" footer="0.31496062992125984"/>
  <pageSetup paperSize="9" scale="78" orientation="portrait" r:id="rId1"/>
  <headerFooter>
    <oddFooter>&amp;C&amp;P</oddFooter>
  </headerFooter>
  <colBreaks count="4" manualBreakCount="4">
    <brk id="6" max="1048575" man="1"/>
    <brk id="14" max="1048575" man="1"/>
    <brk id="22" max="51" man="1"/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4"/>
  <sheetViews>
    <sheetView showGridLines="0" zoomScale="90" zoomScaleNormal="90" workbookViewId="0">
      <pane xSplit="2" ySplit="5" topLeftCell="C8" activePane="bottomRight" state="frozen"/>
      <selection activeCell="C14" sqref="C14"/>
      <selection pane="topRight" activeCell="C14" sqref="C14"/>
      <selection pane="bottomLeft" activeCell="C14" sqref="C14"/>
      <selection pane="bottomRight" activeCell="C14" sqref="C14"/>
    </sheetView>
  </sheetViews>
  <sheetFormatPr defaultRowHeight="14.25" x14ac:dyDescent="0.2"/>
  <cols>
    <col min="1" max="1" width="5.42578125" style="16" bestFit="1" customWidth="1"/>
    <col min="2" max="2" width="23.85546875" style="16" bestFit="1" customWidth="1"/>
    <col min="3" max="3" width="15.28515625" style="16" customWidth="1"/>
    <col min="4" max="4" width="17.5703125" style="16" customWidth="1"/>
    <col min="5" max="5" width="15" style="16" customWidth="1"/>
    <col min="6" max="6" width="17" style="16" customWidth="1"/>
    <col min="7" max="17" width="10.140625" style="16" customWidth="1"/>
    <col min="18" max="18" width="12.140625" style="16" customWidth="1"/>
    <col min="19" max="25" width="10.140625" style="16" customWidth="1"/>
    <col min="26" max="26" width="11" style="16" customWidth="1"/>
    <col min="27" max="28" width="10.140625" style="16" customWidth="1"/>
    <col min="29" max="29" width="13" style="16" customWidth="1"/>
    <col min="30" max="30" width="14.140625" style="16" customWidth="1"/>
    <col min="31" max="31" width="13.5703125" style="16" customWidth="1"/>
    <col min="32" max="16384" width="9.140625" style="16"/>
  </cols>
  <sheetData>
    <row r="1" spans="1:31" hidden="1" x14ac:dyDescent="0.2"/>
    <row r="2" spans="1:31" s="34" customFormat="1" ht="28.5" customHeight="1" x14ac:dyDescent="0.25">
      <c r="A2" s="48" t="s">
        <v>81</v>
      </c>
      <c r="E2" s="35" t="s">
        <v>108</v>
      </c>
      <c r="G2" s="156"/>
      <c r="H2" s="156"/>
      <c r="I2" s="156"/>
      <c r="J2" s="156"/>
      <c r="K2" s="156"/>
      <c r="L2" s="34" t="s">
        <v>108</v>
      </c>
      <c r="O2" s="36"/>
      <c r="P2" s="36"/>
      <c r="Q2" s="36"/>
      <c r="R2" s="36"/>
      <c r="S2" s="36"/>
      <c r="T2" s="34" t="s">
        <v>108</v>
      </c>
      <c r="W2" s="37"/>
      <c r="X2" s="37"/>
      <c r="Y2" s="37"/>
      <c r="Z2" s="34" t="s">
        <v>108</v>
      </c>
      <c r="AD2" s="34" t="s">
        <v>108</v>
      </c>
    </row>
    <row r="3" spans="1:31" ht="51.75" customHeight="1" x14ac:dyDescent="0.25">
      <c r="A3" s="38"/>
      <c r="C3" s="154" t="s">
        <v>121</v>
      </c>
      <c r="D3" s="155"/>
      <c r="E3" s="155"/>
      <c r="F3" s="155"/>
      <c r="G3" s="154" t="s">
        <v>122</v>
      </c>
      <c r="H3" s="154"/>
      <c r="I3" s="154"/>
      <c r="J3" s="154"/>
      <c r="K3" s="154"/>
      <c r="L3" s="154"/>
      <c r="M3" s="154"/>
      <c r="N3" s="154"/>
      <c r="O3" s="154" t="s">
        <v>123</v>
      </c>
      <c r="P3" s="155"/>
      <c r="Q3" s="155"/>
      <c r="R3" s="155"/>
      <c r="S3" s="155"/>
      <c r="T3" s="155"/>
      <c r="U3" s="155"/>
      <c r="V3" s="155"/>
      <c r="W3" s="154" t="s">
        <v>124</v>
      </c>
      <c r="X3" s="154"/>
      <c r="Y3" s="154"/>
      <c r="Z3" s="154"/>
      <c r="AA3" s="154"/>
      <c r="AB3" s="154"/>
      <c r="AC3" s="154" t="s">
        <v>125</v>
      </c>
      <c r="AD3" s="155"/>
      <c r="AE3" s="155"/>
    </row>
    <row r="4" spans="1:31" x14ac:dyDescent="0.2">
      <c r="A4" s="152" t="s">
        <v>78</v>
      </c>
      <c r="B4" s="152" t="s">
        <v>36</v>
      </c>
      <c r="C4" s="151" t="s">
        <v>84</v>
      </c>
      <c r="D4" s="151"/>
      <c r="E4" s="151" t="s">
        <v>109</v>
      </c>
      <c r="F4" s="151"/>
      <c r="G4" s="151" t="s">
        <v>86</v>
      </c>
      <c r="H4" s="151"/>
      <c r="I4" s="151" t="s">
        <v>87</v>
      </c>
      <c r="J4" s="151"/>
      <c r="K4" s="151" t="s">
        <v>33</v>
      </c>
      <c r="L4" s="151"/>
      <c r="M4" s="151" t="s">
        <v>43</v>
      </c>
      <c r="N4" s="151"/>
      <c r="O4" s="151" t="s">
        <v>73</v>
      </c>
      <c r="P4" s="151"/>
      <c r="Q4" s="151" t="s">
        <v>74</v>
      </c>
      <c r="R4" s="151"/>
      <c r="S4" s="151" t="s">
        <v>75</v>
      </c>
      <c r="T4" s="151"/>
      <c r="U4" s="151" t="s">
        <v>76</v>
      </c>
      <c r="V4" s="151"/>
      <c r="W4" s="151" t="s">
        <v>88</v>
      </c>
      <c r="X4" s="151"/>
      <c r="Y4" s="157" t="s">
        <v>90</v>
      </c>
      <c r="Z4" s="158"/>
      <c r="AA4" s="157" t="s">
        <v>91</v>
      </c>
      <c r="AB4" s="158"/>
      <c r="AC4" s="157" t="s">
        <v>110</v>
      </c>
      <c r="AD4" s="158"/>
      <c r="AE4" s="39" t="s">
        <v>89</v>
      </c>
    </row>
    <row r="5" spans="1:31" x14ac:dyDescent="0.2">
      <c r="A5" s="153"/>
      <c r="B5" s="153"/>
      <c r="C5" s="40" t="s">
        <v>111</v>
      </c>
      <c r="D5" s="40" t="s">
        <v>44</v>
      </c>
      <c r="E5" s="40" t="s">
        <v>111</v>
      </c>
      <c r="F5" s="40" t="s">
        <v>44</v>
      </c>
      <c r="G5" s="40" t="s">
        <v>111</v>
      </c>
      <c r="H5" s="40" t="s">
        <v>44</v>
      </c>
      <c r="I5" s="40" t="s">
        <v>111</v>
      </c>
      <c r="J5" s="40" t="s">
        <v>44</v>
      </c>
      <c r="K5" s="40" t="s">
        <v>111</v>
      </c>
      <c r="L5" s="40" t="s">
        <v>44</v>
      </c>
      <c r="M5" s="40" t="s">
        <v>111</v>
      </c>
      <c r="N5" s="40" t="s">
        <v>44</v>
      </c>
      <c r="O5" s="40" t="s">
        <v>111</v>
      </c>
      <c r="P5" s="40" t="s">
        <v>44</v>
      </c>
      <c r="Q5" s="40" t="s">
        <v>111</v>
      </c>
      <c r="R5" s="40" t="s">
        <v>44</v>
      </c>
      <c r="S5" s="40" t="s">
        <v>111</v>
      </c>
      <c r="T5" s="40" t="s">
        <v>44</v>
      </c>
      <c r="U5" s="40" t="s">
        <v>111</v>
      </c>
      <c r="V5" s="40" t="s">
        <v>44</v>
      </c>
      <c r="W5" s="40" t="s">
        <v>111</v>
      </c>
      <c r="X5" s="40" t="s">
        <v>44</v>
      </c>
      <c r="Y5" s="41" t="s">
        <v>111</v>
      </c>
      <c r="Z5" s="42" t="s">
        <v>44</v>
      </c>
      <c r="AA5" s="41" t="s">
        <v>111</v>
      </c>
      <c r="AB5" s="42" t="s">
        <v>44</v>
      </c>
      <c r="AC5" s="41" t="s">
        <v>111</v>
      </c>
      <c r="AD5" s="42" t="s">
        <v>44</v>
      </c>
      <c r="AE5" s="39" t="s">
        <v>44</v>
      </c>
    </row>
    <row r="6" spans="1:31" x14ac:dyDescent="0.2">
      <c r="A6" s="20">
        <v>1</v>
      </c>
      <c r="B6" s="26" t="s">
        <v>112</v>
      </c>
      <c r="C6" s="43">
        <v>911.30012150668267</v>
      </c>
      <c r="D6" s="49">
        <v>8.2017010935601444</v>
      </c>
      <c r="E6" s="43">
        <v>94.371997254632788</v>
      </c>
      <c r="F6" s="49">
        <v>4.838709677419355</v>
      </c>
      <c r="G6" s="43">
        <v>1750</v>
      </c>
      <c r="H6" s="49">
        <v>14.875</v>
      </c>
      <c r="I6" s="43">
        <v>399.99999999999994</v>
      </c>
      <c r="J6" s="49">
        <v>14</v>
      </c>
      <c r="K6" s="43">
        <v>204.99999999999997</v>
      </c>
      <c r="L6" s="49">
        <v>0.7350000000000001</v>
      </c>
      <c r="M6" s="43">
        <v>2355</v>
      </c>
      <c r="N6" s="49">
        <v>28.335000000000001</v>
      </c>
      <c r="O6" s="43">
        <v>297.9516191962544</v>
      </c>
      <c r="P6" s="49">
        <v>19.87999762500295</v>
      </c>
      <c r="Q6" s="43">
        <v>2900.3014267532999</v>
      </c>
      <c r="R6" s="49">
        <v>120.50384414836154</v>
      </c>
      <c r="S6" s="43">
        <v>2.3999999990592</v>
      </c>
      <c r="T6" s="49">
        <v>2.4390243902439024</v>
      </c>
      <c r="U6" s="43">
        <v>11.689999999999996</v>
      </c>
      <c r="V6" s="49">
        <v>17.5</v>
      </c>
      <c r="W6" s="43">
        <v>10</v>
      </c>
      <c r="X6" s="49">
        <v>1</v>
      </c>
      <c r="Y6" s="43">
        <v>5447.9392427195071</v>
      </c>
      <c r="Z6" s="49">
        <v>258.53095525425772</v>
      </c>
      <c r="AA6" s="43">
        <v>0</v>
      </c>
      <c r="AB6" s="49">
        <v>0</v>
      </c>
      <c r="AC6" s="43">
        <v>12799.999999999998</v>
      </c>
      <c r="AD6" s="49">
        <v>129.99999999999997</v>
      </c>
      <c r="AE6" s="54">
        <v>20</v>
      </c>
    </row>
    <row r="7" spans="1:31" x14ac:dyDescent="0.2">
      <c r="A7" s="20">
        <v>2</v>
      </c>
      <c r="B7" s="26" t="s">
        <v>113</v>
      </c>
      <c r="C7" s="43">
        <v>1458.0801944106922</v>
      </c>
      <c r="D7" s="49">
        <v>13.122721749696233</v>
      </c>
      <c r="E7" s="43">
        <v>188.74399450926558</v>
      </c>
      <c r="F7" s="49">
        <v>9.67741935483871</v>
      </c>
      <c r="G7" s="43">
        <v>6000</v>
      </c>
      <c r="H7" s="49">
        <v>51</v>
      </c>
      <c r="I7" s="43">
        <v>1800.0000000000002</v>
      </c>
      <c r="J7" s="49">
        <v>63</v>
      </c>
      <c r="K7" s="43">
        <v>500</v>
      </c>
      <c r="L7" s="49">
        <v>1.5000000000000002</v>
      </c>
      <c r="M7" s="43">
        <v>8300</v>
      </c>
      <c r="N7" s="49">
        <v>115.5</v>
      </c>
      <c r="O7" s="43">
        <v>1191.8064767850176</v>
      </c>
      <c r="P7" s="49">
        <v>79.599990490454459</v>
      </c>
      <c r="Q7" s="43">
        <v>8700.9042802598979</v>
      </c>
      <c r="R7" s="49">
        <v>361.5115324450847</v>
      </c>
      <c r="S7" s="43">
        <v>11.999999995295999</v>
      </c>
      <c r="T7" s="49">
        <v>12.195121951219511</v>
      </c>
      <c r="U7" s="43">
        <v>46.759999999999984</v>
      </c>
      <c r="V7" s="49">
        <v>70</v>
      </c>
      <c r="W7" s="43">
        <v>60</v>
      </c>
      <c r="X7" s="49">
        <v>6</v>
      </c>
      <c r="Y7" s="43">
        <v>21490.884586664724</v>
      </c>
      <c r="Z7" s="49">
        <v>1019.8459773343501</v>
      </c>
      <c r="AA7" s="43">
        <v>4126.400664018498</v>
      </c>
      <c r="AB7" s="49">
        <v>332.00583108733491</v>
      </c>
      <c r="AC7" s="43">
        <v>25599.999999999996</v>
      </c>
      <c r="AD7" s="49">
        <v>259.99999999999994</v>
      </c>
      <c r="AE7" s="54">
        <v>40</v>
      </c>
    </row>
    <row r="8" spans="1:31" x14ac:dyDescent="0.2">
      <c r="A8" s="20">
        <v>3</v>
      </c>
      <c r="B8" s="26" t="s">
        <v>114</v>
      </c>
      <c r="C8" s="43">
        <v>4556.5006075334122</v>
      </c>
      <c r="D8" s="49">
        <v>41.008505467800724</v>
      </c>
      <c r="E8" s="43">
        <v>0</v>
      </c>
      <c r="F8" s="49">
        <v>0</v>
      </c>
      <c r="G8" s="43">
        <v>8000</v>
      </c>
      <c r="H8" s="49">
        <v>68</v>
      </c>
      <c r="I8" s="43">
        <v>1500</v>
      </c>
      <c r="J8" s="49">
        <v>52.5</v>
      </c>
      <c r="K8" s="43">
        <v>500</v>
      </c>
      <c r="L8" s="49">
        <v>1.5000000000000002</v>
      </c>
      <c r="M8" s="43">
        <v>10000</v>
      </c>
      <c r="N8" s="49">
        <v>122</v>
      </c>
      <c r="O8" s="43">
        <v>1340.7822863831448</v>
      </c>
      <c r="P8" s="49">
        <v>89.392129320620271</v>
      </c>
      <c r="Q8" s="43">
        <v>6482.1736887936258</v>
      </c>
      <c r="R8" s="49">
        <v>269.32609167158807</v>
      </c>
      <c r="S8" s="43">
        <v>14.399999994355198</v>
      </c>
      <c r="T8" s="49">
        <v>14.634146341463412</v>
      </c>
      <c r="U8" s="43">
        <v>2.3379999999999992</v>
      </c>
      <c r="V8" s="49">
        <v>3.5</v>
      </c>
      <c r="W8" s="43">
        <v>60</v>
      </c>
      <c r="X8" s="49">
        <v>6</v>
      </c>
      <c r="Y8" s="43">
        <v>21490.884586664724</v>
      </c>
      <c r="Z8" s="49">
        <v>1019.8459773343501</v>
      </c>
      <c r="AA8" s="43">
        <v>3094.8004980138735</v>
      </c>
      <c r="AB8" s="49">
        <v>249.0043733155012</v>
      </c>
      <c r="AC8" s="43">
        <v>51199.999999999993</v>
      </c>
      <c r="AD8" s="49">
        <v>519.99999999999989</v>
      </c>
      <c r="AE8" s="54">
        <v>80</v>
      </c>
    </row>
    <row r="9" spans="1:31" x14ac:dyDescent="0.2">
      <c r="A9" s="20">
        <v>4</v>
      </c>
      <c r="B9" s="26" t="s">
        <v>115</v>
      </c>
      <c r="C9" s="43">
        <v>7290.4009720534614</v>
      </c>
      <c r="D9" s="49">
        <v>65.613608748481155</v>
      </c>
      <c r="E9" s="43">
        <v>0</v>
      </c>
      <c r="F9" s="49">
        <v>0</v>
      </c>
      <c r="G9" s="43">
        <v>7000</v>
      </c>
      <c r="H9" s="49">
        <v>59.5</v>
      </c>
      <c r="I9" s="43">
        <v>1500</v>
      </c>
      <c r="J9" s="49">
        <v>52.5</v>
      </c>
      <c r="K9" s="43">
        <v>400</v>
      </c>
      <c r="L9" s="49">
        <v>1.2</v>
      </c>
      <c r="M9" s="43">
        <v>7900</v>
      </c>
      <c r="N9" s="49">
        <v>104.7</v>
      </c>
      <c r="O9" s="43">
        <v>1042.8306671868904</v>
      </c>
      <c r="P9" s="49">
        <v>69.599991685120997</v>
      </c>
      <c r="Q9" s="43">
        <v>6090.6329961819292</v>
      </c>
      <c r="R9" s="49">
        <v>253.0580727115593</v>
      </c>
      <c r="S9" s="43">
        <v>23.999999990591999</v>
      </c>
      <c r="T9" s="49">
        <v>24.390243902439021</v>
      </c>
      <c r="U9" s="43">
        <v>0</v>
      </c>
      <c r="V9" s="49">
        <v>0</v>
      </c>
      <c r="W9" s="43">
        <v>50</v>
      </c>
      <c r="X9" s="49">
        <v>5</v>
      </c>
      <c r="Y9" s="43">
        <v>21490.884586664724</v>
      </c>
      <c r="Z9" s="49">
        <v>1019.8459773343501</v>
      </c>
      <c r="AA9" s="43">
        <v>2063.200332009249</v>
      </c>
      <c r="AB9" s="49">
        <v>166.00291554366746</v>
      </c>
      <c r="AC9" s="43">
        <v>25599.999999999996</v>
      </c>
      <c r="AD9" s="49">
        <v>259.99999999999994</v>
      </c>
      <c r="AE9" s="54">
        <v>40</v>
      </c>
    </row>
    <row r="10" spans="1:31" x14ac:dyDescent="0.2">
      <c r="A10" s="20">
        <v>5</v>
      </c>
      <c r="B10" s="26" t="s">
        <v>49</v>
      </c>
      <c r="C10" s="43">
        <v>4556.5006075334122</v>
      </c>
      <c r="D10" s="49">
        <v>41.008505467800724</v>
      </c>
      <c r="E10" s="43">
        <v>471.85998627316405</v>
      </c>
      <c r="F10" s="49">
        <v>24.193548387096772</v>
      </c>
      <c r="G10" s="43">
        <v>8000</v>
      </c>
      <c r="H10" s="49">
        <v>68</v>
      </c>
      <c r="I10" s="43">
        <v>1599.9999999999998</v>
      </c>
      <c r="J10" s="49">
        <v>56</v>
      </c>
      <c r="K10" s="43">
        <v>555</v>
      </c>
      <c r="L10" s="49">
        <v>1.6650000000000003</v>
      </c>
      <c r="M10" s="43">
        <v>10155</v>
      </c>
      <c r="N10" s="49">
        <v>125.66499999999999</v>
      </c>
      <c r="O10" s="43">
        <v>1489.7580959812717</v>
      </c>
      <c r="P10" s="49">
        <v>99.324588134022548</v>
      </c>
      <c r="Q10" s="43">
        <v>5800.6028535065998</v>
      </c>
      <c r="R10" s="49">
        <v>241.00768829672307</v>
      </c>
      <c r="S10" s="43">
        <v>23.999999990591999</v>
      </c>
      <c r="T10" s="49">
        <v>24.390243902439021</v>
      </c>
      <c r="U10" s="43">
        <v>116.89999999999993</v>
      </c>
      <c r="V10" s="49">
        <v>175</v>
      </c>
      <c r="W10" s="43">
        <v>80</v>
      </c>
      <c r="X10" s="49">
        <v>8</v>
      </c>
      <c r="Y10" s="43">
        <v>32236.326879997083</v>
      </c>
      <c r="Z10" s="49">
        <v>1531.4274272529451</v>
      </c>
      <c r="AA10" s="43">
        <v>4126.400664018498</v>
      </c>
      <c r="AB10" s="49">
        <v>332.00583108733491</v>
      </c>
      <c r="AC10" s="43">
        <v>25599.999999999996</v>
      </c>
      <c r="AD10" s="49">
        <v>259.99999999999994</v>
      </c>
      <c r="AE10" s="54">
        <v>40</v>
      </c>
    </row>
    <row r="11" spans="1:31" x14ac:dyDescent="0.2">
      <c r="A11" s="20">
        <v>6</v>
      </c>
      <c r="B11" s="26" t="s">
        <v>50</v>
      </c>
      <c r="C11" s="43">
        <v>7290.4009720534614</v>
      </c>
      <c r="D11" s="49">
        <v>65.613608748481155</v>
      </c>
      <c r="E11" s="43">
        <v>37.748798901853121</v>
      </c>
      <c r="F11" s="49">
        <v>1.935483870967742</v>
      </c>
      <c r="G11" s="43">
        <v>5000</v>
      </c>
      <c r="H11" s="49">
        <v>42.5</v>
      </c>
      <c r="I11" s="43">
        <v>1200</v>
      </c>
      <c r="J11" s="49">
        <v>42</v>
      </c>
      <c r="K11" s="43">
        <v>970.00000000000011</v>
      </c>
      <c r="L11" s="49">
        <v>2.91</v>
      </c>
      <c r="M11" s="43">
        <v>7170</v>
      </c>
      <c r="N11" s="49">
        <v>87.41</v>
      </c>
      <c r="O11" s="43">
        <v>1042.8306671868904</v>
      </c>
      <c r="P11" s="49">
        <v>69.527211693815786</v>
      </c>
      <c r="Q11" s="43">
        <v>13051.35642038985</v>
      </c>
      <c r="R11" s="49">
        <v>542.26729866762696</v>
      </c>
      <c r="S11" s="43">
        <v>59.999999976479991</v>
      </c>
      <c r="T11" s="49">
        <v>60.975609756097555</v>
      </c>
      <c r="U11" s="43">
        <v>2.3379999999999992</v>
      </c>
      <c r="V11" s="49">
        <v>3.5</v>
      </c>
      <c r="W11" s="43">
        <v>100</v>
      </c>
      <c r="X11" s="49">
        <v>10</v>
      </c>
      <c r="Y11" s="43">
        <v>26863.605733330907</v>
      </c>
      <c r="Z11" s="49">
        <v>1274.8074716679378</v>
      </c>
      <c r="AA11" s="43">
        <v>3094.8004980138735</v>
      </c>
      <c r="AB11" s="49">
        <v>249.0043733155012</v>
      </c>
      <c r="AC11" s="43">
        <v>51199.999999999993</v>
      </c>
      <c r="AD11" s="49">
        <v>519.99999999999989</v>
      </c>
      <c r="AE11" s="54">
        <v>90</v>
      </c>
    </row>
    <row r="12" spans="1:31" x14ac:dyDescent="0.2">
      <c r="A12" s="20">
        <v>7</v>
      </c>
      <c r="B12" s="26" t="s">
        <v>51</v>
      </c>
      <c r="C12" s="43">
        <v>5467.8007290400947</v>
      </c>
      <c r="D12" s="49">
        <v>49.210206561360863</v>
      </c>
      <c r="E12" s="43">
        <v>943.71997254632811</v>
      </c>
      <c r="F12" s="49">
        <v>48.387096774193544</v>
      </c>
      <c r="G12" s="43">
        <v>16000</v>
      </c>
      <c r="H12" s="49">
        <v>136</v>
      </c>
      <c r="I12" s="43">
        <v>3500</v>
      </c>
      <c r="J12" s="49">
        <v>105</v>
      </c>
      <c r="K12" s="43">
        <v>1500</v>
      </c>
      <c r="L12" s="49">
        <v>4.5</v>
      </c>
      <c r="M12" s="43">
        <v>20500</v>
      </c>
      <c r="N12" s="49">
        <v>267.5</v>
      </c>
      <c r="O12" s="43">
        <v>1936.6855247756537</v>
      </c>
      <c r="P12" s="49">
        <v>129.12196457422931</v>
      </c>
      <c r="Q12" s="43">
        <v>11601.2057070132</v>
      </c>
      <c r="R12" s="49">
        <v>482.01537659344615</v>
      </c>
      <c r="S12" s="43">
        <v>59.999999976479991</v>
      </c>
      <c r="T12" s="49">
        <v>60.975609756097555</v>
      </c>
      <c r="U12" s="43">
        <v>187.03999999999994</v>
      </c>
      <c r="V12" s="49">
        <v>280</v>
      </c>
      <c r="W12" s="43">
        <v>100</v>
      </c>
      <c r="X12" s="49">
        <v>10</v>
      </c>
      <c r="Y12" s="43">
        <v>30087.238421330614</v>
      </c>
      <c r="Z12" s="49">
        <v>1427.78436826809</v>
      </c>
      <c r="AA12" s="43">
        <v>4126.400664018498</v>
      </c>
      <c r="AB12" s="49">
        <v>332.00583108733491</v>
      </c>
      <c r="AC12" s="43">
        <v>51199.999999999993</v>
      </c>
      <c r="AD12" s="49">
        <v>519.99999999999989</v>
      </c>
      <c r="AE12" s="54">
        <v>90</v>
      </c>
    </row>
    <row r="13" spans="1:31" x14ac:dyDescent="0.2">
      <c r="A13" s="20">
        <v>8</v>
      </c>
      <c r="B13" s="26" t="s">
        <v>52</v>
      </c>
      <c r="C13" s="43">
        <v>6379.100850546778</v>
      </c>
      <c r="D13" s="49">
        <v>57.411907654921016</v>
      </c>
      <c r="E13" s="43">
        <v>1392.930679478379</v>
      </c>
      <c r="F13" s="49">
        <v>77.41935483870968</v>
      </c>
      <c r="G13" s="43">
        <v>16000</v>
      </c>
      <c r="H13" s="49">
        <v>136</v>
      </c>
      <c r="I13" s="43">
        <v>3000.04</v>
      </c>
      <c r="J13" s="49">
        <v>105</v>
      </c>
      <c r="K13" s="43">
        <v>1500</v>
      </c>
      <c r="L13" s="49">
        <v>4.5</v>
      </c>
      <c r="M13" s="43">
        <v>20500</v>
      </c>
      <c r="N13" s="49">
        <v>254.5</v>
      </c>
      <c r="O13" s="43">
        <v>3801.8626609442063</v>
      </c>
      <c r="P13" s="49">
        <v>198.41997629542684</v>
      </c>
      <c r="Q13" s="43">
        <v>8700.9042802598979</v>
      </c>
      <c r="R13" s="49">
        <v>361.5115324450847</v>
      </c>
      <c r="S13" s="43">
        <v>59.999999976479991</v>
      </c>
      <c r="T13" s="49">
        <v>60.975609756097555</v>
      </c>
      <c r="U13" s="43">
        <v>187.03999999999994</v>
      </c>
      <c r="V13" s="49">
        <v>280</v>
      </c>
      <c r="W13" s="43">
        <v>100</v>
      </c>
      <c r="X13" s="49">
        <v>10</v>
      </c>
      <c r="Y13" s="43">
        <v>30087.238421330614</v>
      </c>
      <c r="Z13" s="49">
        <v>1427.78436826809</v>
      </c>
      <c r="AA13" s="43">
        <v>3440.386553625422</v>
      </c>
      <c r="AB13" s="49">
        <v>276.80986166906547</v>
      </c>
      <c r="AC13" s="43">
        <v>51199.999999999993</v>
      </c>
      <c r="AD13" s="49">
        <v>519.99999999999989</v>
      </c>
      <c r="AE13" s="54">
        <v>80</v>
      </c>
    </row>
    <row r="14" spans="1:31" x14ac:dyDescent="0.2">
      <c r="A14" s="20">
        <v>9</v>
      </c>
      <c r="B14" s="26" t="s">
        <v>53</v>
      </c>
      <c r="C14" s="43">
        <v>8201.7010935601429</v>
      </c>
      <c r="D14" s="49">
        <v>73.815309842041302</v>
      </c>
      <c r="E14" s="43">
        <v>566.23198352779684</v>
      </c>
      <c r="F14" s="49">
        <v>29.032258064516132</v>
      </c>
      <c r="G14" s="43">
        <v>20000</v>
      </c>
      <c r="H14" s="49">
        <v>165.66500000000002</v>
      </c>
      <c r="I14" s="43">
        <v>4000</v>
      </c>
      <c r="J14" s="49">
        <v>140</v>
      </c>
      <c r="K14" s="43">
        <v>1600</v>
      </c>
      <c r="L14" s="49">
        <v>4.8</v>
      </c>
      <c r="M14" s="43">
        <v>25599.999999999996</v>
      </c>
      <c r="N14" s="49">
        <v>297.8</v>
      </c>
      <c r="O14" s="43">
        <v>3724.39523995318</v>
      </c>
      <c r="P14" s="49">
        <v>248.31147033505636</v>
      </c>
      <c r="Q14" s="43">
        <v>11601.2057070132</v>
      </c>
      <c r="R14" s="49">
        <v>482.01537659344615</v>
      </c>
      <c r="S14" s="43">
        <v>59.999999976479991</v>
      </c>
      <c r="T14" s="49">
        <v>60.975609756097555</v>
      </c>
      <c r="U14" s="43">
        <v>23.379999999999992</v>
      </c>
      <c r="V14" s="49">
        <v>35</v>
      </c>
      <c r="W14" s="43">
        <v>120</v>
      </c>
      <c r="X14" s="49">
        <v>12</v>
      </c>
      <c r="Y14" s="43">
        <v>30087.238421330614</v>
      </c>
      <c r="Z14" s="49">
        <v>1427.78436826809</v>
      </c>
      <c r="AA14" s="43">
        <v>5158.000830023122</v>
      </c>
      <c r="AB14" s="49">
        <v>415.00728885916857</v>
      </c>
      <c r="AC14" s="43">
        <v>76799.999999999985</v>
      </c>
      <c r="AD14" s="49">
        <v>779.99999999999989</v>
      </c>
      <c r="AE14" s="54">
        <v>150</v>
      </c>
    </row>
    <row r="15" spans="1:31" x14ac:dyDescent="0.2">
      <c r="A15" s="20">
        <v>10</v>
      </c>
      <c r="B15" s="26" t="s">
        <v>54</v>
      </c>
      <c r="C15" s="43">
        <v>7290.4009720534614</v>
      </c>
      <c r="D15" s="49">
        <v>65.613608748481155</v>
      </c>
      <c r="E15" s="43">
        <v>1204.1866849691191</v>
      </c>
      <c r="F15" s="49">
        <v>67.741935483870961</v>
      </c>
      <c r="G15" s="43">
        <v>16000</v>
      </c>
      <c r="H15" s="49">
        <v>136</v>
      </c>
      <c r="I15" s="43">
        <v>2000</v>
      </c>
      <c r="J15" s="49">
        <v>70</v>
      </c>
      <c r="K15" s="43">
        <v>1500</v>
      </c>
      <c r="L15" s="49">
        <v>4.5</v>
      </c>
      <c r="M15" s="43">
        <v>19500</v>
      </c>
      <c r="N15" s="49">
        <v>219.5</v>
      </c>
      <c r="O15" s="43">
        <v>2240.596176355833</v>
      </c>
      <c r="P15" s="49">
        <v>149.38418055356988</v>
      </c>
      <c r="Q15" s="43">
        <v>11601.2057070132</v>
      </c>
      <c r="R15" s="49">
        <v>482.01537659344615</v>
      </c>
      <c r="S15" s="43">
        <v>59.999999976479991</v>
      </c>
      <c r="T15" s="49">
        <v>60.975609756097555</v>
      </c>
      <c r="U15" s="43">
        <v>187.03999999999994</v>
      </c>
      <c r="V15" s="49">
        <v>280</v>
      </c>
      <c r="W15" s="43">
        <v>120</v>
      </c>
      <c r="X15" s="49">
        <v>12</v>
      </c>
      <c r="Y15" s="43">
        <v>30087.238421330614</v>
      </c>
      <c r="Z15" s="49">
        <v>1427.78436826809</v>
      </c>
      <c r="AA15" s="43">
        <v>5158.000830023122</v>
      </c>
      <c r="AB15" s="49">
        <v>415.00728885916857</v>
      </c>
      <c r="AC15" s="43">
        <v>51199.999999999993</v>
      </c>
      <c r="AD15" s="49">
        <v>519.99999999999989</v>
      </c>
      <c r="AE15" s="54">
        <v>90</v>
      </c>
    </row>
    <row r="16" spans="1:31" x14ac:dyDescent="0.2">
      <c r="A16" s="20">
        <v>11</v>
      </c>
      <c r="B16" s="26" t="s">
        <v>116</v>
      </c>
      <c r="C16" s="43">
        <v>7290.4009720534614</v>
      </c>
      <c r="D16" s="49">
        <v>65.613608748481155</v>
      </c>
      <c r="E16" s="43">
        <v>1158.8881262868895</v>
      </c>
      <c r="F16" s="49">
        <v>77.41935483870968</v>
      </c>
      <c r="G16" s="43">
        <v>10000</v>
      </c>
      <c r="H16" s="49">
        <v>85</v>
      </c>
      <c r="I16" s="43">
        <v>2000.04</v>
      </c>
      <c r="J16" s="49">
        <v>70</v>
      </c>
      <c r="K16" s="43">
        <v>1500</v>
      </c>
      <c r="L16" s="49">
        <v>4.5</v>
      </c>
      <c r="M16" s="43">
        <v>13500</v>
      </c>
      <c r="N16" s="49">
        <v>159.5</v>
      </c>
      <c r="O16" s="43">
        <v>2085.6613343737808</v>
      </c>
      <c r="P16" s="49">
        <v>139.05442338763157</v>
      </c>
      <c r="Q16" s="43">
        <v>10151.054993636548</v>
      </c>
      <c r="R16" s="49">
        <v>421.76345451926545</v>
      </c>
      <c r="S16" s="43">
        <v>35.999999985887996</v>
      </c>
      <c r="T16" s="49">
        <v>36.58536585365853</v>
      </c>
      <c r="U16" s="43">
        <v>233.79999999999987</v>
      </c>
      <c r="V16" s="49">
        <v>350</v>
      </c>
      <c r="W16" s="43">
        <v>100</v>
      </c>
      <c r="X16" s="49">
        <v>10</v>
      </c>
      <c r="Y16" s="43">
        <v>26863.605733330907</v>
      </c>
      <c r="Z16" s="49">
        <v>1274.8074716679378</v>
      </c>
      <c r="AA16" s="43">
        <v>5158.000830023122</v>
      </c>
      <c r="AB16" s="49">
        <v>415.00728885916857</v>
      </c>
      <c r="AC16" s="43">
        <v>51199.999999999993</v>
      </c>
      <c r="AD16" s="49">
        <v>519.99999999999989</v>
      </c>
      <c r="AE16" s="54">
        <v>80</v>
      </c>
    </row>
    <row r="17" spans="1:31" x14ac:dyDescent="0.2">
      <c r="A17" s="20">
        <v>12</v>
      </c>
      <c r="B17" s="26" t="s">
        <v>55</v>
      </c>
      <c r="C17" s="43">
        <v>9113.0012150668244</v>
      </c>
      <c r="D17" s="49">
        <v>82.017010935601448</v>
      </c>
      <c r="E17" s="43">
        <v>943.71997254632811</v>
      </c>
      <c r="F17" s="49">
        <v>48.387096774193544</v>
      </c>
      <c r="G17" s="43">
        <v>18000</v>
      </c>
      <c r="H17" s="49">
        <v>153</v>
      </c>
      <c r="I17" s="43">
        <v>3000</v>
      </c>
      <c r="J17" s="49">
        <v>105</v>
      </c>
      <c r="K17" s="43">
        <v>1500</v>
      </c>
      <c r="L17" s="49">
        <v>4.5</v>
      </c>
      <c r="M17" s="43">
        <v>19500</v>
      </c>
      <c r="N17" s="49">
        <v>237</v>
      </c>
      <c r="O17" s="43">
        <v>2234.6371439719078</v>
      </c>
      <c r="P17" s="49">
        <v>148.99998219946877</v>
      </c>
      <c r="Q17" s="43">
        <v>13051.35642038985</v>
      </c>
      <c r="R17" s="49">
        <v>542.26729866762696</v>
      </c>
      <c r="S17" s="43">
        <v>35.999999985887996</v>
      </c>
      <c r="T17" s="49">
        <v>36.58536585365853</v>
      </c>
      <c r="U17" s="43">
        <v>233.79999999999987</v>
      </c>
      <c r="V17" s="49">
        <v>350</v>
      </c>
      <c r="W17" s="43">
        <v>110</v>
      </c>
      <c r="X17" s="49">
        <v>11</v>
      </c>
      <c r="Y17" s="43">
        <v>27938.149962664142</v>
      </c>
      <c r="Z17" s="49">
        <v>1325.7997705346552</v>
      </c>
      <c r="AA17" s="43">
        <v>515.80008300231225</v>
      </c>
      <c r="AB17" s="49">
        <v>41.500728885916864</v>
      </c>
      <c r="AC17" s="43">
        <v>63999.999999999993</v>
      </c>
      <c r="AD17" s="49">
        <v>649.99999999999989</v>
      </c>
      <c r="AE17" s="54">
        <v>100</v>
      </c>
    </row>
    <row r="18" spans="1:31" x14ac:dyDescent="0.2">
      <c r="A18" s="20">
        <v>13</v>
      </c>
      <c r="B18" s="26" t="s">
        <v>56</v>
      </c>
      <c r="C18" s="43">
        <v>5467.8007290400947</v>
      </c>
      <c r="D18" s="49">
        <v>49.210206561360863</v>
      </c>
      <c r="E18" s="43">
        <v>0</v>
      </c>
      <c r="F18" s="49">
        <v>0</v>
      </c>
      <c r="G18" s="43">
        <v>8000</v>
      </c>
      <c r="H18" s="49">
        <v>68</v>
      </c>
      <c r="I18" s="43">
        <v>1500</v>
      </c>
      <c r="J18" s="49">
        <v>52.5</v>
      </c>
      <c r="K18" s="43">
        <v>815</v>
      </c>
      <c r="L18" s="49">
        <v>2.4449999999999998</v>
      </c>
      <c r="M18" s="43">
        <v>10315</v>
      </c>
      <c r="N18" s="49">
        <v>122.94499999999999</v>
      </c>
      <c r="O18" s="43">
        <v>1489.7580959812717</v>
      </c>
      <c r="P18" s="49">
        <v>99.39998812501473</v>
      </c>
      <c r="Q18" s="43">
        <v>5800.6028535065998</v>
      </c>
      <c r="R18" s="49">
        <v>241.00768829672307</v>
      </c>
      <c r="S18" s="43">
        <v>47.999999981183997</v>
      </c>
      <c r="T18" s="49">
        <v>48.780487804878042</v>
      </c>
      <c r="U18" s="43">
        <v>2.3379999999999992</v>
      </c>
      <c r="V18" s="49">
        <v>3.5</v>
      </c>
      <c r="W18" s="43">
        <v>100</v>
      </c>
      <c r="X18" s="49">
        <v>10</v>
      </c>
      <c r="Y18" s="43">
        <v>30087.238421330614</v>
      </c>
      <c r="Z18" s="49">
        <v>1427.78436826809</v>
      </c>
      <c r="AA18" s="43">
        <v>4435.8807138198854</v>
      </c>
      <c r="AB18" s="49">
        <v>356.90626841888496</v>
      </c>
      <c r="AC18" s="43">
        <v>51199.999999999993</v>
      </c>
      <c r="AD18" s="49">
        <v>519.99999999999989</v>
      </c>
      <c r="AE18" s="54">
        <v>80</v>
      </c>
    </row>
    <row r="19" spans="1:31" x14ac:dyDescent="0.2">
      <c r="A19" s="20">
        <v>14</v>
      </c>
      <c r="B19" s="26" t="s">
        <v>117</v>
      </c>
      <c r="C19" s="43">
        <v>1822.6002430133653</v>
      </c>
      <c r="D19" s="49">
        <v>16.403402187120289</v>
      </c>
      <c r="E19" s="43">
        <v>37.748798901853121</v>
      </c>
      <c r="F19" s="49">
        <v>1.935483870967742</v>
      </c>
      <c r="G19" s="43">
        <v>2500</v>
      </c>
      <c r="H19" s="49">
        <v>21.25</v>
      </c>
      <c r="I19" s="43">
        <v>399.99999999999994</v>
      </c>
      <c r="J19" s="49">
        <v>14</v>
      </c>
      <c r="K19" s="43">
        <v>300</v>
      </c>
      <c r="L19" s="49">
        <v>0.90000000000000013</v>
      </c>
      <c r="M19" s="43">
        <v>2200</v>
      </c>
      <c r="N19" s="49">
        <v>27.650000000000002</v>
      </c>
      <c r="O19" s="43">
        <v>595.9032383925088</v>
      </c>
      <c r="P19" s="49">
        <v>39.79999524522723</v>
      </c>
      <c r="Q19" s="43">
        <v>4350.4521401299489</v>
      </c>
      <c r="R19" s="49">
        <v>180.75576622254235</v>
      </c>
      <c r="S19" s="43">
        <v>11.999999995295999</v>
      </c>
      <c r="T19" s="49">
        <v>12.195121951219511</v>
      </c>
      <c r="U19" s="43">
        <v>2.3379999999999992</v>
      </c>
      <c r="V19" s="49">
        <v>3.5</v>
      </c>
      <c r="W19" s="43">
        <v>10</v>
      </c>
      <c r="X19" s="49">
        <v>1</v>
      </c>
      <c r="Y19" s="43">
        <v>8596.3538346658897</v>
      </c>
      <c r="Z19" s="49">
        <v>407.93839093373998</v>
      </c>
      <c r="AA19" s="43">
        <v>0</v>
      </c>
      <c r="AB19" s="49">
        <v>0</v>
      </c>
      <c r="AC19" s="43">
        <v>12799.999999999998</v>
      </c>
      <c r="AD19" s="49">
        <v>129.99999999999997</v>
      </c>
      <c r="AE19" s="54">
        <v>20</v>
      </c>
    </row>
    <row r="20" spans="1:31" x14ac:dyDescent="0.2">
      <c r="A20" s="20">
        <v>15</v>
      </c>
      <c r="B20" s="26" t="s">
        <v>57</v>
      </c>
      <c r="C20" s="43">
        <v>7290.4009720534614</v>
      </c>
      <c r="D20" s="49">
        <v>65.613608748481155</v>
      </c>
      <c r="E20" s="43">
        <v>37.748798901853121</v>
      </c>
      <c r="F20" s="49">
        <v>1.935483870967742</v>
      </c>
      <c r="G20" s="43">
        <v>5000</v>
      </c>
      <c r="H20" s="49">
        <v>42.5</v>
      </c>
      <c r="I20" s="43">
        <v>1500</v>
      </c>
      <c r="J20" s="49">
        <v>52.5</v>
      </c>
      <c r="K20" s="43">
        <v>700</v>
      </c>
      <c r="L20" s="49">
        <v>2.1</v>
      </c>
      <c r="M20" s="43">
        <v>7200</v>
      </c>
      <c r="N20" s="49">
        <v>97.100000000000009</v>
      </c>
      <c r="O20" s="43">
        <v>1191.8064767850176</v>
      </c>
      <c r="P20" s="49">
        <v>79.399990514347792</v>
      </c>
      <c r="Q20" s="43">
        <v>7540.7837095585792</v>
      </c>
      <c r="R20" s="49">
        <v>313.30999478574006</v>
      </c>
      <c r="S20" s="43">
        <v>47.999999981183997</v>
      </c>
      <c r="T20" s="49">
        <v>48.780487804878042</v>
      </c>
      <c r="U20" s="43">
        <v>0</v>
      </c>
      <c r="V20" s="49">
        <v>0</v>
      </c>
      <c r="W20" s="43">
        <v>80</v>
      </c>
      <c r="X20" s="49">
        <v>8</v>
      </c>
      <c r="Y20" s="43">
        <v>23639.973045331197</v>
      </c>
      <c r="Z20" s="49">
        <v>1121.830575067785</v>
      </c>
      <c r="AA20" s="43">
        <v>4126.400664018498</v>
      </c>
      <c r="AB20" s="49">
        <v>332.00583108733491</v>
      </c>
      <c r="AC20" s="43">
        <v>38399.999999999993</v>
      </c>
      <c r="AD20" s="49">
        <v>389.99999999999994</v>
      </c>
      <c r="AE20" s="54">
        <v>60</v>
      </c>
    </row>
    <row r="21" spans="1:31" x14ac:dyDescent="0.2">
      <c r="A21" s="20">
        <v>16</v>
      </c>
      <c r="B21" s="26" t="s">
        <v>58</v>
      </c>
      <c r="C21" s="43">
        <v>4556.5006075334122</v>
      </c>
      <c r="D21" s="49">
        <v>41.008505467800724</v>
      </c>
      <c r="E21" s="43">
        <v>377.48798901853115</v>
      </c>
      <c r="F21" s="49">
        <v>19.35483870967742</v>
      </c>
      <c r="G21" s="43">
        <v>10000</v>
      </c>
      <c r="H21" s="49">
        <v>85</v>
      </c>
      <c r="I21" s="43">
        <v>1500</v>
      </c>
      <c r="J21" s="49">
        <v>87.5</v>
      </c>
      <c r="K21" s="43">
        <v>1245</v>
      </c>
      <c r="L21" s="49">
        <v>3.7350000000000003</v>
      </c>
      <c r="M21" s="43">
        <v>19745</v>
      </c>
      <c r="N21" s="49">
        <v>227.23499999999999</v>
      </c>
      <c r="O21" s="43">
        <v>1787.7097151775265</v>
      </c>
      <c r="P21" s="49">
        <v>119.19998575957503</v>
      </c>
      <c r="Q21" s="43">
        <v>8700.9042802598979</v>
      </c>
      <c r="R21" s="49">
        <v>361.5115324450847</v>
      </c>
      <c r="S21" s="43">
        <v>47.999999981183997</v>
      </c>
      <c r="T21" s="49">
        <v>48.780487804878042</v>
      </c>
      <c r="U21" s="43">
        <v>187.03999999999994</v>
      </c>
      <c r="V21" s="49">
        <v>280</v>
      </c>
      <c r="W21" s="43">
        <v>100</v>
      </c>
      <c r="X21" s="49">
        <v>10</v>
      </c>
      <c r="Y21" s="43">
        <v>32236.326879997083</v>
      </c>
      <c r="Z21" s="49">
        <v>1529.7689660015251</v>
      </c>
      <c r="AA21" s="43">
        <v>4126.400664018498</v>
      </c>
      <c r="AB21" s="49">
        <v>332.00583108733491</v>
      </c>
      <c r="AC21" s="43">
        <v>102399.99999999999</v>
      </c>
      <c r="AD21" s="49">
        <v>1039.9999999999998</v>
      </c>
      <c r="AE21" s="54">
        <v>80</v>
      </c>
    </row>
    <row r="22" spans="1:31" x14ac:dyDescent="0.2">
      <c r="A22" s="20">
        <v>17</v>
      </c>
      <c r="B22" s="26" t="s">
        <v>59</v>
      </c>
      <c r="C22" s="43">
        <v>7290.4009720534614</v>
      </c>
      <c r="D22" s="49">
        <v>65.613608748481155</v>
      </c>
      <c r="E22" s="43">
        <v>37.748798901853121</v>
      </c>
      <c r="F22" s="49">
        <v>1.935483870967742</v>
      </c>
      <c r="G22" s="43">
        <v>13000</v>
      </c>
      <c r="H22" s="49">
        <v>110.50000000000001</v>
      </c>
      <c r="I22" s="43">
        <v>3000</v>
      </c>
      <c r="J22" s="49">
        <v>105</v>
      </c>
      <c r="K22" s="43">
        <v>1300</v>
      </c>
      <c r="L22" s="49">
        <v>3.9</v>
      </c>
      <c r="M22" s="43">
        <v>15300</v>
      </c>
      <c r="N22" s="49">
        <v>193.89999999999998</v>
      </c>
      <c r="O22" s="43">
        <v>2383.6129535700352</v>
      </c>
      <c r="P22" s="49">
        <v>158.99998100480224</v>
      </c>
      <c r="Q22" s="43">
        <v>11311.175564337869</v>
      </c>
      <c r="R22" s="49">
        <v>469.96499217861015</v>
      </c>
      <c r="S22" s="43">
        <v>47.999999981183997</v>
      </c>
      <c r="T22" s="49">
        <v>48.780487804878042</v>
      </c>
      <c r="U22" s="43">
        <v>2.3379999999999992</v>
      </c>
      <c r="V22" s="49">
        <v>3.5</v>
      </c>
      <c r="W22" s="43">
        <v>50</v>
      </c>
      <c r="X22" s="49">
        <v>5</v>
      </c>
      <c r="Y22" s="43">
        <v>26863.605733330907</v>
      </c>
      <c r="Z22" s="49">
        <v>1274.8074716679378</v>
      </c>
      <c r="AA22" s="43">
        <v>3094.8004980138735</v>
      </c>
      <c r="AB22" s="49">
        <v>249.0043733155012</v>
      </c>
      <c r="AC22" s="43">
        <v>38399.999999999993</v>
      </c>
      <c r="AD22" s="49">
        <v>389.99999999999994</v>
      </c>
      <c r="AE22" s="54">
        <v>80</v>
      </c>
    </row>
    <row r="23" spans="1:31" x14ac:dyDescent="0.2">
      <c r="A23" s="20">
        <v>18</v>
      </c>
      <c r="B23" s="26" t="s">
        <v>61</v>
      </c>
      <c r="C23" s="43">
        <v>9113.0012150668244</v>
      </c>
      <c r="D23" s="49">
        <v>82.017010935601448</v>
      </c>
      <c r="E23" s="43">
        <v>660.60398078242963</v>
      </c>
      <c r="F23" s="49">
        <v>33.87096774193548</v>
      </c>
      <c r="G23" s="43">
        <v>20000</v>
      </c>
      <c r="H23" s="49">
        <v>170</v>
      </c>
      <c r="I23" s="43">
        <v>3500</v>
      </c>
      <c r="J23" s="49">
        <v>122.49999999999999</v>
      </c>
      <c r="K23" s="43">
        <v>1600</v>
      </c>
      <c r="L23" s="49">
        <v>4.8</v>
      </c>
      <c r="M23" s="43">
        <v>22099.999999999996</v>
      </c>
      <c r="N23" s="49">
        <v>271.8</v>
      </c>
      <c r="O23" s="43">
        <v>2160.1492391728443</v>
      </c>
      <c r="P23" s="49">
        <v>143.99998279680204</v>
      </c>
      <c r="Q23" s="43">
        <v>11601.2057070132</v>
      </c>
      <c r="R23" s="49">
        <v>482.01537659344615</v>
      </c>
      <c r="S23" s="43">
        <v>47.999999981183997</v>
      </c>
      <c r="T23" s="49">
        <v>48.780487804878042</v>
      </c>
      <c r="U23" s="43">
        <v>201.0679999999999</v>
      </c>
      <c r="V23" s="49">
        <v>301</v>
      </c>
      <c r="W23" s="43">
        <v>80</v>
      </c>
      <c r="X23" s="49">
        <v>8</v>
      </c>
      <c r="Y23" s="43">
        <v>29012.69419199738</v>
      </c>
      <c r="Z23" s="49">
        <v>1376.7920694013728</v>
      </c>
      <c r="AA23" s="43">
        <v>4126.400664018498</v>
      </c>
      <c r="AB23" s="49">
        <v>332.00583108733491</v>
      </c>
      <c r="AC23" s="43">
        <v>63999.999999999993</v>
      </c>
      <c r="AD23" s="49">
        <v>649.99999999999989</v>
      </c>
      <c r="AE23" s="54">
        <v>120</v>
      </c>
    </row>
    <row r="24" spans="1:31" x14ac:dyDescent="0.2">
      <c r="A24" s="20">
        <v>19</v>
      </c>
      <c r="B24" s="26" t="s">
        <v>62</v>
      </c>
      <c r="C24" s="43">
        <v>8201.7010935601429</v>
      </c>
      <c r="D24" s="49">
        <v>73.815309842041302</v>
      </c>
      <c r="E24" s="43">
        <v>660.60398078242963</v>
      </c>
      <c r="F24" s="49">
        <v>33.87096774193548</v>
      </c>
      <c r="G24" s="43">
        <v>11000</v>
      </c>
      <c r="H24" s="49">
        <v>93.500000000000014</v>
      </c>
      <c r="I24" s="43">
        <v>1599.9999999999998</v>
      </c>
      <c r="J24" s="49">
        <v>56</v>
      </c>
      <c r="K24" s="43">
        <v>600</v>
      </c>
      <c r="L24" s="49">
        <v>1.8000000000000003</v>
      </c>
      <c r="M24" s="43">
        <v>13200</v>
      </c>
      <c r="N24" s="49">
        <v>142.80000000000001</v>
      </c>
      <c r="O24" s="43">
        <v>2085.6613343737808</v>
      </c>
      <c r="P24" s="49">
        <v>138.99998339413531</v>
      </c>
      <c r="Q24" s="43">
        <v>10441.085136311878</v>
      </c>
      <c r="R24" s="49">
        <v>433.81383893410168</v>
      </c>
      <c r="S24" s="43">
        <v>47.999999981183997</v>
      </c>
      <c r="T24" s="49">
        <v>48.780487804878042</v>
      </c>
      <c r="U24" s="43">
        <v>233.79999999999987</v>
      </c>
      <c r="V24" s="49">
        <v>350</v>
      </c>
      <c r="W24" s="43">
        <v>80</v>
      </c>
      <c r="X24" s="49">
        <v>8</v>
      </c>
      <c r="Y24" s="43">
        <v>21490.884586664724</v>
      </c>
      <c r="Z24" s="49">
        <v>1019.8459773343501</v>
      </c>
      <c r="AA24" s="43">
        <v>4126.400664018498</v>
      </c>
      <c r="AB24" s="49">
        <v>332.00583108733491</v>
      </c>
      <c r="AC24" s="43">
        <v>63999.999999999993</v>
      </c>
      <c r="AD24" s="49">
        <v>649.99999999999989</v>
      </c>
      <c r="AE24" s="54">
        <v>120</v>
      </c>
    </row>
    <row r="25" spans="1:31" x14ac:dyDescent="0.2">
      <c r="A25" s="20">
        <v>20</v>
      </c>
      <c r="B25" s="26" t="s">
        <v>118</v>
      </c>
      <c r="C25" s="43">
        <v>6561.3608748481147</v>
      </c>
      <c r="D25" s="49">
        <v>59.052247873633043</v>
      </c>
      <c r="E25" s="43">
        <v>18.87439945092656</v>
      </c>
      <c r="F25" s="49">
        <v>0.967741935483871</v>
      </c>
      <c r="G25" s="43">
        <v>7000</v>
      </c>
      <c r="H25" s="49">
        <v>59.5</v>
      </c>
      <c r="I25" s="43">
        <v>1200</v>
      </c>
      <c r="J25" s="49">
        <v>42</v>
      </c>
      <c r="K25" s="43">
        <v>500</v>
      </c>
      <c r="L25" s="49">
        <v>1.5000000000000002</v>
      </c>
      <c r="M25" s="43">
        <v>8700</v>
      </c>
      <c r="N25" s="49">
        <v>102.5</v>
      </c>
      <c r="O25" s="43">
        <v>1787.7097151775265</v>
      </c>
      <c r="P25" s="49">
        <v>119.19998575957503</v>
      </c>
      <c r="Q25" s="43">
        <v>10151.054993636548</v>
      </c>
      <c r="R25" s="49">
        <v>421.76345451926545</v>
      </c>
      <c r="S25" s="43">
        <v>59.999999976479991</v>
      </c>
      <c r="T25" s="49">
        <v>60.975609756097555</v>
      </c>
      <c r="U25" s="43">
        <v>2.3379999999999992</v>
      </c>
      <c r="V25" s="49">
        <v>3.5</v>
      </c>
      <c r="W25" s="43">
        <v>80</v>
      </c>
      <c r="X25" s="49">
        <v>8</v>
      </c>
      <c r="Y25" s="43">
        <v>16118.163439998541</v>
      </c>
      <c r="Z25" s="49">
        <v>764.88448300076254</v>
      </c>
      <c r="AA25" s="43">
        <v>4332.7206972194226</v>
      </c>
      <c r="AB25" s="49">
        <v>348.60612264170163</v>
      </c>
      <c r="AC25" s="43">
        <v>51199.999999999993</v>
      </c>
      <c r="AD25" s="49">
        <v>519.99999999999989</v>
      </c>
      <c r="AE25" s="54">
        <v>100</v>
      </c>
    </row>
    <row r="26" spans="1:31" x14ac:dyDescent="0.2">
      <c r="A26" s="20">
        <v>21</v>
      </c>
      <c r="B26" s="26" t="s">
        <v>119</v>
      </c>
      <c r="C26" s="43">
        <v>4738.7606318347489</v>
      </c>
      <c r="D26" s="49">
        <v>42.648845686512757</v>
      </c>
      <c r="E26" s="43">
        <v>37.748798901853121</v>
      </c>
      <c r="F26" s="49">
        <v>1.935483870967742</v>
      </c>
      <c r="G26" s="43">
        <v>7000</v>
      </c>
      <c r="H26" s="49">
        <v>59.5</v>
      </c>
      <c r="I26" s="43">
        <v>1000</v>
      </c>
      <c r="J26" s="49">
        <v>35</v>
      </c>
      <c r="K26" s="43">
        <v>760</v>
      </c>
      <c r="L26" s="49">
        <v>2.2800000000000002</v>
      </c>
      <c r="M26" s="43">
        <v>7760.0000000000009</v>
      </c>
      <c r="N26" s="49">
        <v>88.28</v>
      </c>
      <c r="O26" s="43">
        <v>1340.7822863831448</v>
      </c>
      <c r="P26" s="49">
        <v>89.392129320620271</v>
      </c>
      <c r="Q26" s="43">
        <v>5220.5425681559391</v>
      </c>
      <c r="R26" s="49">
        <v>216.90691946705084</v>
      </c>
      <c r="S26" s="43">
        <v>47.999999981183997</v>
      </c>
      <c r="T26" s="49">
        <v>48.780487804878042</v>
      </c>
      <c r="U26" s="43">
        <v>0</v>
      </c>
      <c r="V26" s="49">
        <v>0</v>
      </c>
      <c r="W26" s="43">
        <v>50</v>
      </c>
      <c r="X26" s="49">
        <v>5</v>
      </c>
      <c r="Y26" s="43">
        <v>12894.530751998835</v>
      </c>
      <c r="Z26" s="49">
        <v>611.90758640061006</v>
      </c>
      <c r="AA26" s="43">
        <v>2579.000415011561</v>
      </c>
      <c r="AB26" s="49">
        <v>207.50364442958428</v>
      </c>
      <c r="AC26" s="43">
        <v>38399.999999999993</v>
      </c>
      <c r="AD26" s="49">
        <v>389.99999999999994</v>
      </c>
      <c r="AE26" s="54">
        <v>80</v>
      </c>
    </row>
    <row r="27" spans="1:31" x14ac:dyDescent="0.2">
      <c r="A27" s="20">
        <v>22</v>
      </c>
      <c r="B27" s="26" t="s">
        <v>64</v>
      </c>
      <c r="C27" s="43">
        <v>4556.5006075334122</v>
      </c>
      <c r="D27" s="49">
        <v>41.008505467800724</v>
      </c>
      <c r="E27" s="43">
        <v>37.748798901853121</v>
      </c>
      <c r="F27" s="49">
        <v>1.935483870967742</v>
      </c>
      <c r="G27" s="43">
        <v>8000</v>
      </c>
      <c r="H27" s="49">
        <v>68</v>
      </c>
      <c r="I27" s="43">
        <v>1000</v>
      </c>
      <c r="J27" s="49">
        <v>35</v>
      </c>
      <c r="K27" s="43">
        <v>500</v>
      </c>
      <c r="L27" s="49">
        <v>1.5000000000000002</v>
      </c>
      <c r="M27" s="43">
        <v>9500</v>
      </c>
      <c r="N27" s="49">
        <v>104.5</v>
      </c>
      <c r="O27" s="43">
        <v>1191.8064767850176</v>
      </c>
      <c r="P27" s="49">
        <v>79.399990514347792</v>
      </c>
      <c r="Q27" s="43">
        <v>6380.6631388572596</v>
      </c>
      <c r="R27" s="49">
        <v>265.10845712639548</v>
      </c>
      <c r="S27" s="43">
        <v>35.999999985887996</v>
      </c>
      <c r="T27" s="49">
        <v>36.58536585365853</v>
      </c>
      <c r="U27" s="43">
        <v>2.3379999999999992</v>
      </c>
      <c r="V27" s="49">
        <v>3.5</v>
      </c>
      <c r="W27" s="43">
        <v>30</v>
      </c>
      <c r="X27" s="49">
        <v>3</v>
      </c>
      <c r="Y27" s="43">
        <v>15043.619210665307</v>
      </c>
      <c r="Z27" s="49">
        <v>713.89218413404501</v>
      </c>
      <c r="AA27" s="43">
        <v>2063.200332009249</v>
      </c>
      <c r="AB27" s="49">
        <v>166.0749743560701</v>
      </c>
      <c r="AC27" s="43">
        <v>31999.999999999996</v>
      </c>
      <c r="AD27" s="49">
        <v>324.99999999999994</v>
      </c>
      <c r="AE27" s="54">
        <v>50</v>
      </c>
    </row>
    <row r="28" spans="1:31" x14ac:dyDescent="0.2">
      <c r="A28" s="20">
        <v>23</v>
      </c>
      <c r="B28" s="26" t="s">
        <v>66</v>
      </c>
      <c r="C28" s="43">
        <v>911.30012150668267</v>
      </c>
      <c r="D28" s="49">
        <v>8.2017010935601444</v>
      </c>
      <c r="E28" s="43">
        <v>283.11599176389842</v>
      </c>
      <c r="F28" s="49">
        <v>14.516129032258066</v>
      </c>
      <c r="G28" s="43">
        <v>2000</v>
      </c>
      <c r="H28" s="49">
        <v>17</v>
      </c>
      <c r="I28" s="43">
        <v>430.00000000000006</v>
      </c>
      <c r="J28" s="49">
        <v>15.079999999999998</v>
      </c>
      <c r="K28" s="43">
        <v>210</v>
      </c>
      <c r="L28" s="49">
        <v>0.63000000000000012</v>
      </c>
      <c r="M28" s="43">
        <v>7640</v>
      </c>
      <c r="N28" s="49">
        <v>75.209999999999994</v>
      </c>
      <c r="O28" s="43">
        <v>819.36695278969967</v>
      </c>
      <c r="P28" s="49">
        <v>54.599993477120776</v>
      </c>
      <c r="Q28" s="43">
        <v>1769.1838703195126</v>
      </c>
      <c r="R28" s="49">
        <v>78.327498696435015</v>
      </c>
      <c r="S28" s="43">
        <v>119.99999995295998</v>
      </c>
      <c r="T28" s="49">
        <v>121.95121951219511</v>
      </c>
      <c r="U28" s="43">
        <v>233.79999999999987</v>
      </c>
      <c r="V28" s="49">
        <v>350</v>
      </c>
      <c r="W28" s="43">
        <v>150</v>
      </c>
      <c r="X28" s="49">
        <v>15</v>
      </c>
      <c r="Y28" s="43">
        <v>5372.7211466661811</v>
      </c>
      <c r="Z28" s="49">
        <v>254.96149433358752</v>
      </c>
      <c r="AA28" s="43">
        <v>3610.6005810161855</v>
      </c>
      <c r="AB28" s="49">
        <v>290.50510220141803</v>
      </c>
      <c r="AC28" s="43">
        <v>108799.99999999999</v>
      </c>
      <c r="AD28" s="49">
        <v>1105</v>
      </c>
      <c r="AE28" s="54">
        <v>50</v>
      </c>
    </row>
    <row r="29" spans="1:31" x14ac:dyDescent="0.2">
      <c r="A29" s="20">
        <v>15</v>
      </c>
      <c r="B29" s="26" t="s">
        <v>67</v>
      </c>
      <c r="C29" s="43">
        <v>3645.2004860267307</v>
      </c>
      <c r="D29" s="49">
        <v>32.806804374240578</v>
      </c>
      <c r="E29" s="43">
        <v>18.87439945092656</v>
      </c>
      <c r="F29" s="49">
        <v>0.967741935483871</v>
      </c>
      <c r="G29" s="43">
        <v>4000</v>
      </c>
      <c r="H29" s="49">
        <v>34</v>
      </c>
      <c r="I29" s="43">
        <v>1000</v>
      </c>
      <c r="J29" s="49">
        <v>35</v>
      </c>
      <c r="K29" s="43">
        <v>500</v>
      </c>
      <c r="L29" s="49">
        <v>1.5000000000000002</v>
      </c>
      <c r="M29" s="43">
        <v>5500</v>
      </c>
      <c r="N29" s="49">
        <v>70.5</v>
      </c>
      <c r="O29" s="43">
        <v>1340.7822863831448</v>
      </c>
      <c r="P29" s="49">
        <v>89.392129320620271</v>
      </c>
      <c r="Q29" s="43">
        <v>6380.6631388572596</v>
      </c>
      <c r="R29" s="49">
        <v>265.10845712639548</v>
      </c>
      <c r="S29" s="43">
        <v>35.999999985887996</v>
      </c>
      <c r="T29" s="49">
        <v>36.58536585365853</v>
      </c>
      <c r="U29" s="43">
        <v>2.3379999999999992</v>
      </c>
      <c r="V29" s="49">
        <v>3.5</v>
      </c>
      <c r="W29" s="43">
        <v>50</v>
      </c>
      <c r="X29" s="49">
        <v>5</v>
      </c>
      <c r="Y29" s="43">
        <v>16118.163439998541</v>
      </c>
      <c r="Z29" s="49">
        <v>764.88448300076254</v>
      </c>
      <c r="AA29" s="43">
        <v>3094.8004980138735</v>
      </c>
      <c r="AB29" s="49">
        <v>249.0043733155012</v>
      </c>
      <c r="AC29" s="43">
        <v>38399.999999999993</v>
      </c>
      <c r="AD29" s="49">
        <v>389.99999999999994</v>
      </c>
      <c r="AE29" s="54">
        <v>60</v>
      </c>
    </row>
    <row r="30" spans="1:31" x14ac:dyDescent="0.2">
      <c r="A30" s="20">
        <v>25</v>
      </c>
      <c r="B30" s="26" t="s">
        <v>68</v>
      </c>
      <c r="C30" s="43">
        <v>9113.0012150668244</v>
      </c>
      <c r="D30" s="49">
        <v>82.017010935601448</v>
      </c>
      <c r="E30" s="43">
        <v>1770.4186684969097</v>
      </c>
      <c r="F30" s="49">
        <v>96.774193548387089</v>
      </c>
      <c r="G30" s="43">
        <v>21000</v>
      </c>
      <c r="H30" s="49">
        <v>178.5</v>
      </c>
      <c r="I30" s="43">
        <v>3500.04</v>
      </c>
      <c r="J30" s="49">
        <v>105</v>
      </c>
      <c r="K30" s="43">
        <v>1600</v>
      </c>
      <c r="L30" s="49">
        <v>4.8</v>
      </c>
      <c r="M30" s="43">
        <v>25599.999999999996</v>
      </c>
      <c r="N30" s="49">
        <v>279.8</v>
      </c>
      <c r="O30" s="43">
        <v>2979.5161919625434</v>
      </c>
      <c r="P30" s="49">
        <v>198.59997627392281</v>
      </c>
      <c r="Q30" s="43">
        <v>10151.054993636548</v>
      </c>
      <c r="R30" s="49">
        <v>421.76345451926545</v>
      </c>
      <c r="S30" s="43">
        <v>95.999999962367994</v>
      </c>
      <c r="T30" s="49">
        <v>97.560975609756085</v>
      </c>
      <c r="U30" s="43">
        <v>233.79999999999987</v>
      </c>
      <c r="V30" s="49">
        <v>350</v>
      </c>
      <c r="W30" s="43">
        <v>80</v>
      </c>
      <c r="X30" s="49">
        <v>8</v>
      </c>
      <c r="Y30" s="43">
        <v>32236.326879997083</v>
      </c>
      <c r="Z30" s="49">
        <v>1529.7689660015251</v>
      </c>
      <c r="AA30" s="43">
        <v>4126.400664018498</v>
      </c>
      <c r="AB30" s="49">
        <v>332.00583108733491</v>
      </c>
      <c r="AC30" s="43">
        <v>63999.999999999993</v>
      </c>
      <c r="AD30" s="49">
        <v>649.99999999999989</v>
      </c>
      <c r="AE30" s="54">
        <v>120</v>
      </c>
    </row>
    <row r="31" spans="1:31" x14ac:dyDescent="0.2">
      <c r="A31" s="20">
        <v>26</v>
      </c>
      <c r="B31" s="26" t="s">
        <v>120</v>
      </c>
      <c r="C31" s="43">
        <v>6925.8809234507871</v>
      </c>
      <c r="D31" s="49">
        <v>62.332928311057103</v>
      </c>
      <c r="E31" s="43">
        <v>18.87439945092656</v>
      </c>
      <c r="F31" s="49">
        <v>0.967741935483871</v>
      </c>
      <c r="G31" s="43">
        <v>8060</v>
      </c>
      <c r="H31" s="49">
        <v>68.510000000000019</v>
      </c>
      <c r="I31" s="43">
        <v>3000</v>
      </c>
      <c r="J31" s="49">
        <v>105</v>
      </c>
      <c r="K31" s="43">
        <v>970.00000000000011</v>
      </c>
      <c r="L31" s="49">
        <v>2.92</v>
      </c>
      <c r="M31" s="43">
        <v>12030</v>
      </c>
      <c r="N31" s="49">
        <v>176.37</v>
      </c>
      <c r="O31" s="43">
        <v>2234.6371439719078</v>
      </c>
      <c r="P31" s="49">
        <v>148.99998219946877</v>
      </c>
      <c r="Q31" s="43">
        <v>6960.7234242079185</v>
      </c>
      <c r="R31" s="49">
        <v>289.37962573568399</v>
      </c>
      <c r="S31" s="43">
        <v>35.999999985887996</v>
      </c>
      <c r="T31" s="49">
        <v>36.58536585365853</v>
      </c>
      <c r="U31" s="43">
        <v>2.3379999999999992</v>
      </c>
      <c r="V31" s="49">
        <v>3.5</v>
      </c>
      <c r="W31" s="43">
        <v>50</v>
      </c>
      <c r="X31" s="49">
        <v>5</v>
      </c>
      <c r="Y31" s="43">
        <v>16118.163439998541</v>
      </c>
      <c r="Z31" s="49">
        <v>764.88448300076254</v>
      </c>
      <c r="AA31" s="43">
        <v>3094.8004980138735</v>
      </c>
      <c r="AB31" s="49">
        <v>249.0043733155012</v>
      </c>
      <c r="AC31" s="43">
        <v>38399.999999999993</v>
      </c>
      <c r="AD31" s="49">
        <v>389.99999999999994</v>
      </c>
      <c r="AE31" s="54">
        <v>80</v>
      </c>
    </row>
    <row r="32" spans="1:31" x14ac:dyDescent="0.2">
      <c r="A32" s="150" t="s">
        <v>43</v>
      </c>
      <c r="B32" s="150"/>
      <c r="C32" s="44">
        <f>SUM(C6:C31)</f>
        <v>149999.99999999994</v>
      </c>
      <c r="D32" s="44">
        <f t="shared" ref="D32:AE32" si="0">SUM(D6:D31)</f>
        <v>1349.9999999999995</v>
      </c>
      <c r="E32" s="44">
        <f t="shared" si="0"/>
        <v>10999.999999999998</v>
      </c>
      <c r="F32" s="44">
        <f t="shared" si="0"/>
        <v>600</v>
      </c>
      <c r="G32" s="44">
        <f t="shared" si="0"/>
        <v>258310</v>
      </c>
      <c r="H32" s="44">
        <f t="shared" si="0"/>
        <v>2191.3000000000002</v>
      </c>
      <c r="I32" s="44">
        <f t="shared" si="0"/>
        <v>49630.12</v>
      </c>
      <c r="J32" s="44">
        <f t="shared" si="0"/>
        <v>1737.08</v>
      </c>
      <c r="K32" s="44">
        <f t="shared" si="0"/>
        <v>23830</v>
      </c>
      <c r="L32" s="44">
        <f t="shared" si="0"/>
        <v>71.62</v>
      </c>
      <c r="M32" s="44">
        <f t="shared" si="0"/>
        <v>331770</v>
      </c>
      <c r="N32" s="44">
        <f t="shared" si="0"/>
        <v>4000.0000000000009</v>
      </c>
      <c r="O32" s="44">
        <f t="shared" si="0"/>
        <v>45819.000000000007</v>
      </c>
      <c r="P32" s="44">
        <f t="shared" si="0"/>
        <v>3000</v>
      </c>
      <c r="Q32" s="44">
        <f t="shared" si="0"/>
        <v>216493.00000000006</v>
      </c>
      <c r="R32" s="44">
        <f t="shared" si="0"/>
        <v>9000.0000000000018</v>
      </c>
      <c r="S32" s="44">
        <f t="shared" si="0"/>
        <v>1180.7999995371267</v>
      </c>
      <c r="T32" s="44">
        <f t="shared" si="0"/>
        <v>1199.9999999999995</v>
      </c>
      <c r="U32" s="44">
        <f t="shared" si="0"/>
        <v>2337.9999999999991</v>
      </c>
      <c r="V32" s="44">
        <f t="shared" si="0"/>
        <v>3500</v>
      </c>
      <c r="W32" s="44">
        <f t="shared" si="0"/>
        <v>2000</v>
      </c>
      <c r="X32" s="44">
        <f t="shared" si="0"/>
        <v>200</v>
      </c>
      <c r="Y32" s="44">
        <f t="shared" si="0"/>
        <v>589999.99999999988</v>
      </c>
      <c r="Z32" s="44">
        <f t="shared" si="0"/>
        <v>28000</v>
      </c>
      <c r="AA32" s="44">
        <f t="shared" si="0"/>
        <v>87000</v>
      </c>
      <c r="AB32" s="44">
        <f t="shared" si="0"/>
        <v>6999.9999999999982</v>
      </c>
      <c r="AC32" s="44">
        <f t="shared" si="0"/>
        <v>1279999.9999999998</v>
      </c>
      <c r="AD32" s="44">
        <f t="shared" si="0"/>
        <v>12999.999999999998</v>
      </c>
      <c r="AE32" s="44">
        <f t="shared" si="0"/>
        <v>2000</v>
      </c>
    </row>
    <row r="35" spans="3:31" x14ac:dyDescent="0.2">
      <c r="C35" s="30"/>
      <c r="D35" s="30"/>
      <c r="E35" s="30"/>
      <c r="F35" s="30"/>
      <c r="G35" s="45"/>
      <c r="H35" s="30"/>
      <c r="I35" s="30"/>
      <c r="J35" s="30"/>
      <c r="K35" s="46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47"/>
      <c r="AD35" s="47"/>
      <c r="AE35" s="47"/>
    </row>
    <row r="44" spans="3:31" ht="15.75" customHeight="1" x14ac:dyDescent="0.2"/>
  </sheetData>
  <mergeCells count="23">
    <mergeCell ref="W3:AB3"/>
    <mergeCell ref="AC3:AE3"/>
    <mergeCell ref="I4:J4"/>
    <mergeCell ref="G2:K2"/>
    <mergeCell ref="C3:F3"/>
    <mergeCell ref="G3:N3"/>
    <mergeCell ref="O3:V3"/>
    <mergeCell ref="W4:X4"/>
    <mergeCell ref="Y4:Z4"/>
    <mergeCell ref="AA4:AB4"/>
    <mergeCell ref="AC4:AD4"/>
    <mergeCell ref="S4:T4"/>
    <mergeCell ref="U4:V4"/>
    <mergeCell ref="A32:B32"/>
    <mergeCell ref="K4:L4"/>
    <mergeCell ref="M4:N4"/>
    <mergeCell ref="O4:P4"/>
    <mergeCell ref="Q4:R4"/>
    <mergeCell ref="A4:A5"/>
    <mergeCell ref="B4:B5"/>
    <mergeCell ref="C4:D4"/>
    <mergeCell ref="E4:F4"/>
    <mergeCell ref="G4:H4"/>
  </mergeCells>
  <printOptions horizontalCentered="1"/>
  <pageMargins left="0.55118110236220474" right="0.15748031496062992" top="0.82677165354330717" bottom="0.23622047244094491" header="0.78740157480314965" footer="0.31496062992125984"/>
  <pageSetup paperSize="9" scale="85" orientation="portrait" r:id="rId1"/>
  <headerFooter>
    <oddFooter>&amp;C&amp;P</oddFooter>
  </headerFooter>
  <colBreaks count="4" manualBreakCount="4">
    <brk id="6" max="1048575" man="1"/>
    <brk id="14" max="32" man="1"/>
    <brk id="22" max="1048575" man="1"/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Bank wise</vt:lpstr>
      <vt:lpstr>District wise</vt:lpstr>
      <vt:lpstr>BW</vt:lpstr>
      <vt:lpstr>DW</vt:lpstr>
      <vt:lpstr>BW!Print_Area</vt:lpstr>
      <vt:lpstr>'District wise'!Print_Area</vt:lpstr>
      <vt:lpstr>DW!Print_Area</vt:lpstr>
      <vt:lpstr>'Bank wise'!Print_Titles</vt:lpstr>
      <vt:lpstr>BW!Print_Titles</vt:lpstr>
      <vt:lpstr>'District wise'!Print_Titles</vt:lpstr>
      <vt:lpstr>DW!Print_Titles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cp:lastPrinted>2023-05-25T05:58:45Z</cp:lastPrinted>
  <dcterms:created xsi:type="dcterms:W3CDTF">2023-04-15T04:44:59Z</dcterms:created>
  <dcterms:modified xsi:type="dcterms:W3CDTF">2024-11-21T11:34:00Z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83bf9cb8-dd25-4227-b108-a9f7e97a99bf</vt:lpwstr>
  </property>
  <property fmtid="{D5CDD505-2E9C-101B-9397-08002B2CF9AE}" pid="3" name="PICSfield">
    <vt:lpwstr>Public</vt:lpwstr>
  </property>
</Properties>
</file>